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RCHIVOS PLANEACION\PLANES\2016\Plan Anual de Adquisiciones 2016\Versión 9.0\"/>
    </mc:Choice>
  </mc:AlternateContent>
  <bookViews>
    <workbookView xWindow="0" yWindow="0" windowWidth="28800" windowHeight="10635"/>
  </bookViews>
  <sheets>
    <sheet name="PLAN DE ADQUISICIONES 2016" sheetId="5" r:id="rId1"/>
  </sheets>
  <definedNames>
    <definedName name="_xlnm._FilterDatabase" localSheetId="0" hidden="1">'PLAN DE ADQUISICIONES 2016'!$A$6:$HZ$175</definedName>
    <definedName name="_xlnm.Print_Area" localSheetId="0">'PLAN DE ADQUISICIONES 2016'!$A$1:$HZ$179</definedName>
    <definedName name="_xlnm.Print_Titles" localSheetId="0">'PLAN DE ADQUISICIONES 2016'!$C:$Q,'PLAN DE ADQUISICIONES 2016'!$6:$6</definedName>
  </definedNames>
  <calcPr calcId="152511"/>
</workbook>
</file>

<file path=xl/calcChain.xml><?xml version="1.0" encoding="utf-8"?>
<calcChain xmlns="http://schemas.openxmlformats.org/spreadsheetml/2006/main">
  <c r="A158" i="5" l="1"/>
  <c r="A159" i="5" s="1"/>
  <c r="A160" i="5" s="1"/>
  <c r="A161" i="5" s="1"/>
  <c r="A162" i="5" s="1"/>
  <c r="A163" i="5" s="1"/>
  <c r="A164" i="5" s="1"/>
  <c r="A165" i="5" s="1"/>
  <c r="A166" i="5" s="1"/>
  <c r="A167" i="5" s="1"/>
  <c r="A168" i="5" s="1"/>
  <c r="A169" i="5" s="1"/>
  <c r="A170" i="5" s="1"/>
  <c r="A171" i="5" s="1"/>
  <c r="A172" i="5" s="1"/>
  <c r="A173" i="5" s="1"/>
  <c r="A174" i="5" s="1"/>
  <c r="A154" i="5"/>
  <c r="A155" i="5" s="1"/>
  <c r="A136" i="5"/>
  <c r="A137" i="5" s="1"/>
  <c r="A138" i="5" s="1"/>
  <c r="I70" i="5" l="1"/>
  <c r="I134" i="5" l="1"/>
  <c r="I80" i="5" l="1"/>
  <c r="M70" i="5" l="1"/>
  <c r="O70" i="5" s="1"/>
  <c r="I82" i="5"/>
  <c r="I7" i="5"/>
  <c r="I47" i="5" l="1"/>
  <c r="I150" i="5"/>
  <c r="I26" i="5"/>
  <c r="I165" i="5"/>
  <c r="I149" i="5"/>
  <c r="I49" i="5"/>
  <c r="M44" i="5"/>
  <c r="I33" i="5" l="1"/>
  <c r="I35" i="5"/>
  <c r="O34" i="5"/>
  <c r="L137" i="5" l="1"/>
  <c r="M137" i="5" s="1"/>
  <c r="O137" i="5" s="1"/>
  <c r="L136" i="5"/>
  <c r="M136" i="5" s="1"/>
  <c r="O136" i="5" s="1"/>
  <c r="L135" i="5"/>
  <c r="M135" i="5" s="1"/>
  <c r="O135" i="5" s="1"/>
  <c r="L72" i="5" l="1"/>
  <c r="M72" i="5" s="1"/>
  <c r="O72" i="5" s="1"/>
  <c r="I71" i="5"/>
  <c r="I156" i="5" l="1"/>
  <c r="M28" i="5"/>
  <c r="I27" i="5"/>
  <c r="L166" i="5" l="1"/>
  <c r="M166" i="5" s="1"/>
  <c r="O166" i="5" s="1"/>
  <c r="L71" i="5" l="1"/>
  <c r="M71" i="5" s="1"/>
  <c r="O71" i="5" s="1"/>
  <c r="O144" i="5" l="1"/>
  <c r="O143" i="5"/>
  <c r="L155" i="5"/>
  <c r="M155" i="5" s="1"/>
  <c r="O155" i="5" s="1"/>
  <c r="I88" i="5" l="1"/>
  <c r="O86" i="5"/>
  <c r="O171" i="5" l="1"/>
  <c r="M173" i="5" l="1"/>
  <c r="O173" i="5" s="1"/>
  <c r="O107" i="5" l="1"/>
  <c r="L107" i="5"/>
  <c r="O100" i="5"/>
  <c r="L100" i="5"/>
  <c r="I100" i="5"/>
  <c r="I107" i="5"/>
  <c r="O31" i="5"/>
  <c r="L31" i="5"/>
  <c r="O87" i="5"/>
  <c r="L87" i="5"/>
  <c r="O61" i="5"/>
  <c r="O153" i="5" l="1"/>
  <c r="I152" i="5"/>
  <c r="I11" i="5" l="1"/>
  <c r="I8" i="5"/>
  <c r="O44" i="5" l="1"/>
  <c r="O52" i="5" l="1"/>
  <c r="O51" i="5"/>
  <c r="I133" i="5" l="1"/>
  <c r="O83" i="5" l="1"/>
  <c r="O99" i="5"/>
  <c r="I113" i="5" l="1"/>
  <c r="O63" i="5" l="1"/>
  <c r="O152" i="5" l="1"/>
  <c r="I117" i="5" l="1"/>
  <c r="M108" i="5"/>
  <c r="O108" i="5" s="1"/>
  <c r="O62" i="5" l="1"/>
  <c r="I61" i="5"/>
  <c r="O151" i="5" l="1"/>
  <c r="M14" i="5" l="1"/>
  <c r="I54" i="5" l="1"/>
  <c r="I73" i="5"/>
  <c r="O110" i="5" l="1"/>
  <c r="I79" i="5" l="1"/>
  <c r="L117" i="5" l="1"/>
  <c r="M117" i="5" s="1"/>
  <c r="O117" i="5" s="1"/>
  <c r="L73" i="5"/>
  <c r="M73" i="5" s="1"/>
  <c r="O73" i="5" s="1"/>
  <c r="I66" i="5" l="1"/>
  <c r="O133" i="5" l="1"/>
  <c r="L11" i="5" l="1"/>
  <c r="M11" i="5" s="1"/>
  <c r="O11" i="5" s="1"/>
  <c r="L10" i="5"/>
  <c r="M10" i="5" s="1"/>
  <c r="O10" i="5" s="1"/>
  <c r="L9" i="5"/>
  <c r="M9" i="5" s="1"/>
  <c r="O9" i="5" s="1"/>
  <c r="O48" i="5" l="1"/>
  <c r="O38" i="5"/>
  <c r="O37" i="5"/>
  <c r="O33" i="5"/>
  <c r="M30" i="5"/>
  <c r="O30" i="5" s="1"/>
  <c r="O92" i="5" l="1"/>
  <c r="I19" i="5" l="1"/>
  <c r="N113" i="5" l="1"/>
  <c r="O113" i="5" s="1"/>
  <c r="O134" i="5" l="1"/>
  <c r="M58" i="5" l="1"/>
  <c r="O58" i="5" s="1"/>
  <c r="I57" i="5"/>
  <c r="M60" i="5" l="1"/>
  <c r="O60" i="5" s="1"/>
  <c r="I60" i="5"/>
  <c r="M59" i="5"/>
  <c r="O59" i="5" s="1"/>
  <c r="I59" i="5"/>
  <c r="J118" i="5" l="1"/>
  <c r="J175" i="5" s="1"/>
  <c r="I131" i="5" l="1"/>
  <c r="M19" i="5" l="1"/>
  <c r="M114" i="5" l="1"/>
  <c r="O114" i="5" s="1"/>
  <c r="M27" i="5" l="1"/>
  <c r="L77" i="5" l="1"/>
  <c r="M77" i="5" s="1"/>
  <c r="O77" i="5" s="1"/>
  <c r="M103" i="5" l="1"/>
  <c r="O103" i="5" s="1"/>
  <c r="M50" i="5" l="1"/>
  <c r="O50" i="5" s="1"/>
  <c r="M109" i="5" l="1"/>
  <c r="O109" i="5" s="1"/>
  <c r="L88" i="5" l="1"/>
  <c r="M88" i="5" s="1"/>
  <c r="O88" i="5" s="1"/>
  <c r="O32" i="5"/>
  <c r="L131" i="5" l="1"/>
  <c r="M131" i="5" s="1"/>
  <c r="O131" i="5" s="1"/>
  <c r="M130" i="5" l="1"/>
  <c r="O130" i="5" s="1"/>
  <c r="I109" i="5"/>
  <c r="O40" i="5" l="1"/>
  <c r="I118" i="5" l="1"/>
  <c r="M94" i="5" l="1"/>
  <c r="O94" i="5" s="1"/>
  <c r="O18" i="5" l="1"/>
  <c r="O17" i="5" l="1"/>
  <c r="I101" i="5" l="1"/>
  <c r="I175" i="5" s="1"/>
  <c r="M91" i="5" l="1"/>
  <c r="O91" i="5" s="1"/>
  <c r="L16" i="5" l="1"/>
  <c r="M16" i="5" s="1"/>
  <c r="O16" i="5" s="1"/>
  <c r="L15" i="5"/>
  <c r="M15" i="5" s="1"/>
  <c r="O15" i="5" s="1"/>
  <c r="L13" i="5"/>
  <c r="M13" i="5" s="1"/>
  <c r="O13" i="5" s="1"/>
  <c r="M12" i="5"/>
  <c r="O12" i="5" s="1"/>
  <c r="L8" i="5"/>
  <c r="M8" i="5" s="1"/>
  <c r="K90" i="5"/>
  <c r="A8" i="5" l="1"/>
  <c r="A9" i="5" s="1"/>
  <c r="A10" i="5" s="1"/>
  <c r="A11" i="5" s="1"/>
  <c r="A12" i="5" s="1"/>
  <c r="A13" i="5" s="1"/>
  <c r="A14" i="5" s="1"/>
  <c r="A15" i="5" s="1"/>
  <c r="A16" i="5" s="1"/>
  <c r="A17" i="5" s="1"/>
  <c r="A18" i="5" s="1"/>
  <c r="A122" i="5"/>
  <c r="A123" i="5" s="1"/>
  <c r="A124" i="5" s="1"/>
  <c r="A125" i="5" s="1"/>
  <c r="A126" i="5" s="1"/>
  <c r="A127" i="5" s="1"/>
  <c r="A128" i="5" s="1"/>
  <c r="A129" i="5" s="1"/>
  <c r="A130" i="5" s="1"/>
  <c r="A131" i="5" s="1"/>
  <c r="A132" i="5" s="1"/>
  <c r="A133" i="5" s="1"/>
  <c r="A139" i="5" s="1"/>
  <c r="A140" i="5" s="1"/>
  <c r="A141" i="5" s="1"/>
  <c r="A142" i="5" s="1"/>
  <c r="A67" i="5"/>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20" i="5" l="1"/>
  <c r="A21" i="5" s="1"/>
  <c r="A22" i="5" s="1"/>
  <c r="A23" i="5" s="1"/>
  <c r="A24" i="5" s="1"/>
  <c r="A25" i="5" s="1"/>
  <c r="A26" i="5" s="1"/>
  <c r="A27"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3" i="5" s="1"/>
  <c r="A64" i="5" s="1"/>
  <c r="A143" i="5"/>
  <c r="A144" i="5" s="1"/>
  <c r="A145" i="5" s="1"/>
  <c r="A146" i="5" s="1"/>
  <c r="A147" i="5" s="1"/>
  <c r="A148" i="5" s="1"/>
  <c r="A149" i="5" s="1"/>
  <c r="A150" i="5" s="1"/>
  <c r="A151" i="5" s="1"/>
  <c r="A115" i="5"/>
  <c r="A116" i="5" s="1"/>
  <c r="A117" i="5" s="1"/>
</calcChain>
</file>

<file path=xl/sharedStrings.xml><?xml version="1.0" encoding="utf-8"?>
<sst xmlns="http://schemas.openxmlformats.org/spreadsheetml/2006/main" count="1999" uniqueCount="711">
  <si>
    <t>DIRECCIÓN DE APOYO AL DESPACHO</t>
  </si>
  <si>
    <t>CÓDIGO RUBRO PRESUPUESTAL</t>
  </si>
  <si>
    <t>NOMBRE RUBRO 
PRESUPUESTAL</t>
  </si>
  <si>
    <t>CÓDIGO SUB RUBRO PRESUPUESTAL</t>
  </si>
  <si>
    <t>NOMBRE SUB-RUBRO PRESUPUESTAL</t>
  </si>
  <si>
    <t>MODALIDAD DE CONTRATACIÓN
(Según Normatividad vigente)</t>
  </si>
  <si>
    <t>TIPO DE CONTRATO
(Según el objeto)</t>
  </si>
  <si>
    <t xml:space="preserve">VR. ESTIMADO INCLUIDO IVA (Ajustar con IPC) 
</t>
  </si>
  <si>
    <t>FECHA RADICACIÓN DE LA NECESIDAD
(Anexo 3 del Procedimiento para las Compras)</t>
  </si>
  <si>
    <t>FECHA ESTIMADA DE SUSCRIPCIÓN
(dd-mm-aaaa)</t>
  </si>
  <si>
    <t>FECHA ESTIMADA DE INICIO CONTRATO
(dd-mm-aaaa)</t>
  </si>
  <si>
    <t>DURACIÓN 
(Días)</t>
  </si>
  <si>
    <t>FECHA ESTIMADA DE TERMINACIÓN CONTRATO
(dd-mm-aaaa)</t>
  </si>
  <si>
    <t>CÓDIGO UNSPSC</t>
  </si>
  <si>
    <t>OBJETO A CONTRATAR
(Cantidad y Descripción)</t>
  </si>
  <si>
    <t>DESCRIPCIÓN DE LA NECESIDAD A SATISFACER 
(Justificación)</t>
  </si>
  <si>
    <t>31202</t>
  </si>
  <si>
    <t>3120202</t>
  </si>
  <si>
    <t>Viáticos y gastos de viaje</t>
  </si>
  <si>
    <t>Suministro</t>
  </si>
  <si>
    <t xml:space="preserve">90121502
Agencias de viajes
78111502
Viajes en aviones comerciales
</t>
  </si>
  <si>
    <t>Contratar el suministro de pasajes aéreos a nivel nacional e internacional para el desplazamiento de los (as) directivos (as) y/o funcionarios de la Contraloría de Bogotá, D.C., en cumplimiento de las labores propias del Control Fiscal, y/o para participar en eventos de capacitación, formación, actualización y asistencia técnica en temas inherentes al Control Fiscal</t>
  </si>
  <si>
    <t>Asegurar la adquisición de tiquetes aéreos para el desplazamiento de los (las) funcionarios (as) y/o directivos (as) de la Contraloría de Bogotá, D.C. dentro y fuera del país, facilitando su traslado a los lugares donde se lleven a cabo eventos de capacitación,  y en atención a las diversas invitaciones a foros, seminarios, talleres, ejecución de auditorías a los sujetos de control cuyo domicilio se encuentra en otra ciudad, y demás actividades relacionadas con el ejercicio del Control Fiscal.</t>
  </si>
  <si>
    <t>33</t>
  </si>
  <si>
    <t>Inversión</t>
  </si>
  <si>
    <t>Selección Abreviada Subasta Inversa</t>
  </si>
  <si>
    <t>Prestación de servicios</t>
  </si>
  <si>
    <t>Garantizar el suministro del apoyo logístico con un hotel de reconocida y amplia experiencia, que ofrezca para la Contraloría de Bogotá los elementos técnicos, de infraestructura, y de servicios alimentarios y logísticos necesarios y de óptima calidad para la organización de eventos institucionales con las especificaciones técnicas exigidas.</t>
  </si>
  <si>
    <t>DEPENDENCIA</t>
  </si>
  <si>
    <t xml:space="preserve">Bienestar e incentivos </t>
  </si>
  <si>
    <t>Mínima Cuantía</t>
  </si>
  <si>
    <t xml:space="preserve">Contrato de prestación de servicios </t>
  </si>
  <si>
    <t>80111504
Formación o desarrollo laboral</t>
  </si>
  <si>
    <t xml:space="preserve">De acuerdo al resultado del estudio de Clima Laboral realizado en el 2014-2015 se hara intervención en las dependencias que reporten resultados críticos en las diferentes variables evaluadas. </t>
  </si>
  <si>
    <t>De acuerdo a lo establecido en el Decreto 1227 de 2005 se debe realizar el Programa de Prepensionados en la Contraloría.</t>
  </si>
  <si>
    <t>94121514
Servicios de promotores o directores técnicos de clubes deportivos</t>
  </si>
  <si>
    <t>Se hace necesario contratar los servicios de entrenadores deportivos para las  disciplinas deportivas que representen a la entidad en torneos interinstitucionales.</t>
  </si>
  <si>
    <t xml:space="preserve">94121703 Clubes o servicios para aficionados al baile a la danza
90131502 Actuaciones de danzas </t>
  </si>
  <si>
    <t>20102301
Transporte de personal</t>
  </si>
  <si>
    <t>Se contratará el servicio de transporte para el traslado de los funcionarios hacia la ciudad donde se desarrollen las Olimpiadas Internas.</t>
  </si>
  <si>
    <t>90121701
Guías locales o de excursiones
90121501
Servicios de organización de excursiones</t>
  </si>
  <si>
    <t>Las caminatas ecológicas son las actividades mas solicitadas por los funcionarios de la Contraloría</t>
  </si>
  <si>
    <t xml:space="preserve">90151700
Parques de diversiones </t>
  </si>
  <si>
    <t>14111608
Certificados de Regalo 
80141611  
Servicios de personalizaciòn  de obsequios o productos 
80141902
Reuniones y eventos
80141607
Gestión de eventos</t>
  </si>
  <si>
    <t xml:space="preserve">Con el fin de premiar a los mejores funcionarios de carrera administrativa , los mejores equipos de trabajo y reconocimiento a la antigüedad y calidades deportivas. </t>
  </si>
  <si>
    <t xml:space="preserve">compra venta </t>
  </si>
  <si>
    <t xml:space="preserve">prestación de servicios </t>
  </si>
  <si>
    <t>80141902
Reuniones y eventos
80141607
Gestión de eventos</t>
  </si>
  <si>
    <t xml:space="preserve">Contratar la prestación de servicios (logística, almuerzo, transporte) para la ejecución del Cierre de Gestión de la Contraloría de Bogotá. </t>
  </si>
  <si>
    <t>El Cierre de Gestión como actividad contenida en el Programa de Bienestar  tiene como objetivo socializar y evaluar por parte de la Administración los resultados de la gestión institucional durante el año 2015.</t>
  </si>
  <si>
    <t>Salud Ocupacional</t>
  </si>
  <si>
    <t>Compraventa</t>
  </si>
  <si>
    <t>42171903
Estuches de medicamentos para servicios médicos de emergencia</t>
  </si>
  <si>
    <t>Dar cumplimiento a lo reglamentado en el sistema de gestión de la seguridad y salud en el trabajo, para lo cual se hace necesario proveer a las dependencias de botiquines portátiles dotados con sus respectivos insumos.</t>
  </si>
  <si>
    <t>46182205       Descansos para los pies</t>
  </si>
  <si>
    <t>Suministrar los elementos necesarios para mejorar el confort en algunos puestos de trabajo, según los criterios del Sistema de Vigilancia Epidemiológica SVE a las Lesiones Osteomusculares, siendo este una de las principales estrategias de prevención y control de los riesgos ergonómicos dentro del Sistema de Gestión de la Seguridad y Salud en el Trabajo.</t>
  </si>
  <si>
    <t>En desarrollo del Sistema de Gestión de la Seguridad y Salud en el trabajo de la entidad y específicamente del Plan de Prevención, Preparación y Respuesta ante Emergencias es de trascendental importancia disponer en las áreas de trabajo y vías de evacuación del edificio sede principal de los elementos necesarios que permitan realizar las evacuaciones en las condiciones más seguras posible y de manera especial prestando el apoyo que amerita el caso de las personas con movilidad reducida, más aún cuando sería casi que imposible hacerlo por los ascensores toda vez que el fluído eléctrico se suspende y hacerlo en condiciones seguras por la única vía de evacuación que son las escaleras se convierte en el gran reto para los Brigadistas como principal grupo de apoyo interno, pero valorando a su vez que las sillas también podrían ser maniobradas por los organismos externos que en un caso determinado acudan a prestar la ayuda que se requiera.</t>
  </si>
  <si>
    <t>Prestación de Servicios</t>
  </si>
  <si>
    <t>85122201
Valoración del estado de salud individual</t>
  </si>
  <si>
    <t xml:space="preserve">En desarrollo del SGSS de la entidad, se hace necesario desarrollar las actividades propias de los procesos de medicina preventiva y de medicina del trabajo, que permitan llevar a cabo la vigilancia de la salud de los funcionarios y cumplir con los objetivos generales de dicho Sistema de Gestión; así como los específicos de los programas y subsistemas de vigilancia epidemiológica.  Para esto se requiere realizar lo siguiente:                 Perfiles Lipídicos ( Glicemia basal, triglicéridos y colesterol total).  - KOH uñas   -Frótis faringeo  -Coprológicos  -Audiometrías  -Visiometrías para tamizaje general - Expirometrías para tamizaje general y como insumo a los programas de promoción y prevención, y específicamente al de prevención del tabaquismo.- Vacuna contra la influenza, como insumo de los programas de promoción y prevención, y específicamente al de promoción y prevención de la salud respiratoria. </t>
  </si>
  <si>
    <t xml:space="preserve">46161604      Chalecos o protectores salvavidas
</t>
  </si>
  <si>
    <t>Suministrar los elementos de dotación a los Brigadistas y otros grupos de apoyo de la entidad, según las necesidades específicas que se definanan una vez se inicie la cabal implementación del Sistema de Gestión de la Seguridad y Salud en el Trabajo de la entidad, en la cantidad y con las especificaciones técnicas que se determine, según la reconformación de dichos grupos en la vigencia 2016. Entre estos elementos de dotación figuran chalecos distintivos, monogafas de seguridad, protectores respiratorios, botiquines tipo canguro, entre otros.</t>
  </si>
  <si>
    <t>Mínima cuantía</t>
  </si>
  <si>
    <t xml:space="preserve">85101605 auxiliares
de salud a domicilio
85101604 servicios
de asistencia de
personal médico
</t>
  </si>
  <si>
    <t>Mantener la capacidad institucional para la prestación de primeros auxilios médicos, disminuyendo así el ausentismo y amparando a los funcionarios ante las urgencias y emergencias médicas durante la jornada laboral.  Asimismo; para prestar el amparo y atención médica inmediata a los usuarios y visitantes de la entidad durante su permanencia en las instalaciones ante posibles urgencias.</t>
  </si>
  <si>
    <t>Honorarios Entidad</t>
  </si>
  <si>
    <t>Contratación Directa</t>
  </si>
  <si>
    <t>85121502
Servicios de consulta de médicos de atención primaria</t>
  </si>
  <si>
    <t>Prestar el apoyo en la parte médica al SG-SST, garantizando un trabajo interdisciplinario en el SG-SST.  Así mismo para la realización de los exámenes médicos ocupacionales.</t>
  </si>
  <si>
    <t>Mantenimiento Entidad</t>
  </si>
  <si>
    <t>Mantener los extintores de la entidad en óptimas condiciones de uso, ante posibles conatos de incendio</t>
  </si>
  <si>
    <t>55121704    Señales de Seguridad</t>
  </si>
  <si>
    <t xml:space="preserve">Dada la importancia institucional de cumplir cabalmente con los términos establecidos por el Decreto 1072 del 26 de mayo de 2015, expedido por el Ministerio de Trabajo para la implementación del Sistema de Gestión de la Seguridad y Salud en el Trabajo y ante la necesidad de proveer e instalar todos los elementos necesarios para el cabal desarrollo del Plan de Prevención, Preparación y Respuesta ante Emergencias, tales como la señalización que en materia de seguridad industrial también determina el Estatuto de Seguridad Industrial reglamentado por la Resolución 2400 de 1979, suscrita por el otrora Ministerio de Trabajo y Seguridad Social, y específicamente aquella que indique las rutas de evacuación y salida de las áreas de trabajo ante posibles evacuaciones. </t>
  </si>
  <si>
    <t>SUBDIRECCIÓN DE BIENESTAR SOCIAL</t>
  </si>
  <si>
    <t>SUDIRECCIÓN DE CAPACITACIÓN Y COOPERACIÓN TÉCNICA</t>
  </si>
  <si>
    <t xml:space="preserve">80111504
Formación o desarrollo laboral
</t>
  </si>
  <si>
    <t>Mejoramiento de las competencias laborales de los funcionarios  de la Contraloría de Bogotá, D.C.</t>
  </si>
  <si>
    <t>Capacitación Interna</t>
  </si>
  <si>
    <t>DIRECCIÓN DE TECNOLOGÍAS DE LA INFORMACIÓN Y LAS COMUNICACIONES</t>
  </si>
  <si>
    <t>331140326-0776</t>
  </si>
  <si>
    <t>Fortalecimiento de la capacidad institucional para un control fiscal efectivo y transparente</t>
  </si>
  <si>
    <t>81111504
81111507
81112218</t>
  </si>
  <si>
    <t>81111504
81111507
81112218
81112205</t>
  </si>
  <si>
    <t>Se requiere garantizar la continuidad y sostenibilidad a la Conectividad por medio de canales de acceso a Internet y intercomunicación entre las diferentes sedes de la Contraloría</t>
  </si>
  <si>
    <t>Licitación Pública</t>
  </si>
  <si>
    <t>OFICINA ASESORA DE COMUNICACIONES</t>
  </si>
  <si>
    <t>Servicios Personales Indirectos</t>
  </si>
  <si>
    <t>Es importante tener un registro de la información presentada a la opinión pública a través de los medios de comunicación sobre la gestión de la Contraloría de Bogotá</t>
  </si>
  <si>
    <t>82131600 Fotógrafos cinematógrafos</t>
  </si>
  <si>
    <t>Es necesario contar con un video institucional actualizado, que muestre el que hacer de la entidad.</t>
  </si>
  <si>
    <t>Información</t>
  </si>
  <si>
    <t>Coadyuvar al posicionamiento de la imagen de la Contraloría de Bogotá.</t>
  </si>
  <si>
    <t xml:space="preserve"> Mínima Cuantía</t>
  </si>
  <si>
    <t>82101802
Servicios de
producción
publicitaria</t>
  </si>
  <si>
    <t>Favorecer la imagen del Ente Fiscalizador, pretenden difundir diferentes aspectos institucionales a  nivel interno y externo.</t>
  </si>
  <si>
    <t>55101506
Revistas
55101504
Periódicos
82111904
Servicios de entrega de periódicos o material publicitario</t>
  </si>
  <si>
    <t>Mantener el archivo original de prensa como parte de la memoria institucional de la Contraloría de Bogotá y permanecer a la vanguardia en el conocimiento de los temas relacionados con la capital de la República y del país, registrados en los principales medios impresos.</t>
  </si>
  <si>
    <t>55101504 Periódicos
82121506 Impresión de
publicaciones
82111904 Servicios de
entrega de periódicos o material publicitario</t>
  </si>
  <si>
    <t>Impulsar espacios de participación y acercamiento de la ciudadanía al Estado, para proporcionarle información que le sirva de base para que se apropie del control social y coadyuve a lograr la misión del Ente de Control y proteger los recursos públicos</t>
  </si>
  <si>
    <t>31201</t>
  </si>
  <si>
    <t>Adquisición de Bienes</t>
  </si>
  <si>
    <t>Gastos de computador</t>
  </si>
  <si>
    <t>Garantizar  la impresión y archivo en medios digitales de todos los trabajos, informes, memorandos, estudios y cualquier tipo de información que se tenga que realizar y entregar en medios físicos impresos o magnéticos, que permiten la ejecución normal de las  labores de sus funcionarios.</t>
  </si>
  <si>
    <t>Materiales y suministros</t>
  </si>
  <si>
    <t>Suministro de útiles de oficina e insumos para las oficinas de la Contraloría de Bogotá, de conformidad con las especificaciones técnicas dadas por la Contraloría de Bogotá.</t>
  </si>
  <si>
    <t>Aportar a todas las dependencias de la Entidad los recursos y herramientas necesarias para el cumplimiento de las tareas que a cada una le corresponde</t>
  </si>
  <si>
    <t>Protección de la plataforma tecnológica de la entidad, adoptandola a los requerimientos y necesidades actuales de seguridad y conectividad que los equipos y elementos requieren para mantener protegida a la Contraloria de Bogotá de ataques que atenten contra la seguridad y la disponibilidad de los sistemas de información.</t>
  </si>
  <si>
    <t>Compra de Equipo</t>
  </si>
  <si>
    <t>Seguros Entidad</t>
  </si>
  <si>
    <t>Subasta inversa por menor cuantia</t>
  </si>
  <si>
    <t>Contratación de las Polizas de los seguros que amparan los bienes de la entidad</t>
  </si>
  <si>
    <t>Pólizas amparo de la Entidad (Todo riesgo, automóviles, responsabilidad civil extracontractual, transportes de valores y de mercancía, Manejo global entidades oficiales, SOAT, responsabilidad servidores públicos)</t>
  </si>
  <si>
    <t>Contratación del corredor de seguros para el soporte de la contratación de los seguros de la entidad</t>
  </si>
  <si>
    <t>Tener el apoyo tecnico y juridico para la contratación, control y seguimiento del programa de seguros de la entidad</t>
  </si>
  <si>
    <t>SUBDIRECCIÓN DE RECURSOS MATERIALES</t>
  </si>
  <si>
    <t xml:space="preserve">861116 Servicios Educativos y de formación -Sistemas Educativos Alternativos -Educación de Adultos 861017 Servicios Educativos y de formación -Formación Profesional  -Servicios de capacitación no- científica </t>
  </si>
  <si>
    <t>Existe la necesidad de implementar desarrollar y ejecutar estrategias de participación, pedagogía y comunicación para fomentar la participación ciudadana en el ejercicio del control social articulado al control fiscal, con una focalización de mayor impacto social  dirigida a la ciudadanía, para fortalecer el conocimiento sobre el cuidado de lo pùblicol y posicionar la imagen de la entidad mediante a acciones ciudadanas especiales y mecanismos de control social</t>
  </si>
  <si>
    <t>DIRECCIÓN DE PARTICIPACIÓN CIUDADANA</t>
  </si>
  <si>
    <t>DIRECCIÓN HÁBITAT Y AMBIENTE</t>
  </si>
  <si>
    <t>31102</t>
  </si>
  <si>
    <t>77101601
Planificación de Desarrollo Ambiental Urbano</t>
  </si>
  <si>
    <t>SUBDIRECCIÓN DE SERVICIOS GENERALES</t>
  </si>
  <si>
    <r>
      <rPr>
        <b/>
        <sz val="10"/>
        <rFont val="Arial"/>
        <family val="2"/>
      </rPr>
      <t>46181536</t>
    </r>
    <r>
      <rPr>
        <sz val="10"/>
        <rFont val="Arial"/>
        <family val="2"/>
      </rPr>
      <t xml:space="preserve">
guantes anti cortadas
</t>
    </r>
    <r>
      <rPr>
        <b/>
        <sz val="10"/>
        <rFont val="Arial"/>
        <family val="2"/>
      </rPr>
      <t xml:space="preserve">461819 </t>
    </r>
    <r>
      <rPr>
        <sz val="10"/>
        <rFont val="Arial"/>
        <family val="2"/>
      </rPr>
      <t xml:space="preserve">Protectores auditivos
</t>
    </r>
    <r>
      <rPr>
        <b/>
        <sz val="10"/>
        <rFont val="Arial"/>
        <family val="2"/>
      </rPr>
      <t xml:space="preserve">461820 </t>
    </r>
    <r>
      <rPr>
        <sz val="10"/>
        <rFont val="Arial"/>
        <family val="2"/>
      </rPr>
      <t>protección de la respiración</t>
    </r>
  </si>
  <si>
    <t>Se requiere dotar a los funcionarios de los elementos de seguridad personal requeridos para el normal desarrollo de sus actividades.</t>
  </si>
  <si>
    <r>
      <rPr>
        <b/>
        <sz val="10"/>
        <rFont val="Arial"/>
        <family val="2"/>
      </rPr>
      <t>471317</t>
    </r>
    <r>
      <rPr>
        <sz val="10"/>
        <rFont val="Arial"/>
        <family val="2"/>
      </rPr>
      <t xml:space="preserve"> Suministros para aseos
</t>
    </r>
    <r>
      <rPr>
        <b/>
        <sz val="10"/>
        <rFont val="Arial"/>
        <family val="2"/>
      </rPr>
      <t>471318</t>
    </r>
    <r>
      <rPr>
        <sz val="10"/>
        <rFont val="Arial"/>
        <family val="2"/>
      </rPr>
      <t xml:space="preserve"> Soluciones de limpieza y desinfección    </t>
    </r>
    <r>
      <rPr>
        <b/>
        <sz val="10"/>
        <rFont val="Arial"/>
        <family val="2"/>
      </rPr>
      <t>501615</t>
    </r>
    <r>
      <rPr>
        <sz val="10"/>
        <rFont val="Arial"/>
        <family val="2"/>
      </rPr>
      <t xml:space="preserve"> Chocolates, azúcares, edulcorantes productos  
</t>
    </r>
    <r>
      <rPr>
        <b/>
        <sz val="10"/>
        <rFont val="Arial"/>
        <family val="2"/>
      </rPr>
      <t>502017</t>
    </r>
    <r>
      <rPr>
        <sz val="10"/>
        <rFont val="Arial"/>
        <family val="2"/>
      </rPr>
      <t xml:space="preserve"> Café y té</t>
    </r>
  </si>
  <si>
    <t>Suministro de elementos y bienes de aseo y cafetería para las diferentes dependencias de la Contraloría de Bogotá, de conformidad con las especificaciones técnicas.</t>
  </si>
  <si>
    <t>Contratar el Suministro de elementos y bienes de aseo y cafetería para satisfacer las necesidades de la Contraloría de Bogotá D.C.</t>
  </si>
  <si>
    <t>Combustibles Lubricantes y Llantas</t>
  </si>
  <si>
    <r>
      <rPr>
        <b/>
        <sz val="10"/>
        <rFont val="Arial"/>
        <family val="2"/>
      </rPr>
      <t xml:space="preserve">15101505 </t>
    </r>
    <r>
      <rPr>
        <sz val="10"/>
        <rFont val="Arial"/>
        <family val="2"/>
      </rPr>
      <t>Combustible Diesel.</t>
    </r>
    <r>
      <rPr>
        <b/>
        <sz val="10"/>
        <rFont val="Arial"/>
        <family val="2"/>
      </rPr>
      <t xml:space="preserve">
15101506 </t>
    </r>
    <r>
      <rPr>
        <sz val="10"/>
        <rFont val="Arial"/>
        <family val="2"/>
      </rPr>
      <t>Gasolina</t>
    </r>
  </si>
  <si>
    <t>Mantenimiento entidad</t>
  </si>
  <si>
    <r>
      <rPr>
        <b/>
        <sz val="10"/>
        <rFont val="Arial"/>
        <family val="2"/>
      </rPr>
      <t xml:space="preserve">76101503 </t>
    </r>
    <r>
      <rPr>
        <sz val="10"/>
        <rFont val="Arial"/>
        <family val="2"/>
      </rPr>
      <t xml:space="preserve">Servicio de
desinfección o
Desodorizacion
</t>
    </r>
    <r>
      <rPr>
        <b/>
        <sz val="10"/>
        <rFont val="Arial"/>
        <family val="2"/>
      </rPr>
      <t xml:space="preserve">47131706 </t>
    </r>
    <r>
      <rPr>
        <sz val="10"/>
        <rFont val="Arial"/>
        <family val="2"/>
      </rPr>
      <t>Dispensadores
de Ambientadores</t>
    </r>
  </si>
  <si>
    <t>Se requiere el servicios de suministro de unidades de dispensadores desodorizados, cuya función principal es la de eliminar y neutralizar los malos olores en los baños del Edifico de la CB, Subdirección de Capacitación, Bodega de San Cayetano y Participación ciudadana, liberando una mezcla diluida biodegradable, con lo cual se espera reducir los riesgos de contraer infecciones, y al mismo tiempo contrarrestar la proliferación de bacterias.</t>
  </si>
  <si>
    <t>Gastos de Computador</t>
  </si>
  <si>
    <r>
      <rPr>
        <b/>
        <sz val="10"/>
        <rFont val="Arial"/>
        <family val="2"/>
      </rPr>
      <t>26101500</t>
    </r>
    <r>
      <rPr>
        <sz val="10"/>
        <rFont val="Arial"/>
        <family val="2"/>
      </rPr>
      <t xml:space="preserve"> Motores
</t>
    </r>
    <r>
      <rPr>
        <b/>
        <sz val="10"/>
        <rFont val="Arial"/>
        <family val="2"/>
      </rPr>
      <t>40101701</t>
    </r>
    <r>
      <rPr>
        <sz val="10"/>
        <rFont val="Arial"/>
        <family val="2"/>
      </rPr>
      <t xml:space="preserve"> Aires acondicionados </t>
    </r>
  </si>
  <si>
    <t>Mantenimiento preventivo y correctivo integral con el suminsitro de repuestos para las diferentes "UPS" y la planta eléctrica de la Contraloría de Bogotá.</t>
  </si>
  <si>
    <t>Gastos de Transporte y Comunicación</t>
  </si>
  <si>
    <r>
      <rPr>
        <b/>
        <sz val="10"/>
        <rFont val="Arial"/>
        <family val="2"/>
      </rPr>
      <t>78102203</t>
    </r>
    <r>
      <rPr>
        <sz val="10"/>
        <rFont val="Arial"/>
        <family val="2"/>
      </rPr>
      <t xml:space="preserve">
Servicios de envío, recogida o entrega de correo</t>
    </r>
  </si>
  <si>
    <t>Prestacion del servicio del correo certificado urbano nacional e internacional.</t>
  </si>
  <si>
    <r>
      <rPr>
        <b/>
        <sz val="10"/>
        <rFont val="Arial"/>
        <family val="2"/>
      </rPr>
      <t>78102203</t>
    </r>
    <r>
      <rPr>
        <sz val="10"/>
        <rFont val="Arial"/>
        <family val="2"/>
      </rPr>
      <t xml:space="preserve">
Servicios de envío, recogida o entrega de correspondencia</t>
    </r>
  </si>
  <si>
    <t>Prestación del  servicio de correspondencia ordinaria incluida la recolección, transporte y entrega de externa (urbana, periférica y nacional), de conformidad con las necesidades de cada una de las dependencias de la Contraloría de Bogotá D.C</t>
  </si>
  <si>
    <t>Prestacion del servicio de correspondencia ordinaria incluida recoleccion transporte y entrega de correspondencia ordinaria externa.</t>
  </si>
  <si>
    <r>
      <rPr>
        <b/>
        <sz val="10"/>
        <rFont val="Arial"/>
        <family val="2"/>
      </rPr>
      <t>82121701</t>
    </r>
    <r>
      <rPr>
        <sz val="10"/>
        <rFont val="Arial"/>
        <family val="2"/>
      </rPr>
      <t xml:space="preserve">
Servicios de copias en blanco y negro o de cotejo</t>
    </r>
  </si>
  <si>
    <r>
      <rPr>
        <b/>
        <sz val="10"/>
        <rFont val="Arial"/>
        <family val="2"/>
      </rPr>
      <t>92101501</t>
    </r>
    <r>
      <rPr>
        <sz val="10"/>
        <rFont val="Arial"/>
        <family val="2"/>
      </rPr>
      <t xml:space="preserve">
Servicios de vigilancia</t>
    </r>
  </si>
  <si>
    <t>Prestación del servicio de vigilancia y seguridad integral con recursos humanos, técnicos y logísticos propios para los bienes muebles e inmuebles de propiedad de la Contraloría de Bogotá D.C, y sobre todos los que legalmente es y/o llegare a ser responsable, en sus diferentes sedes.</t>
  </si>
  <si>
    <t>Prestar el servicio de vigilancia y seguridad integral con recursos humanos, técnicos y logísticos propios para los bienes muebles e inmuebles de la Contraloría de Bogotá, y sobe todos los que legalmente es y/o llegare a ser responsable, en sus diferentes sedes.</t>
  </si>
  <si>
    <t>Arrendamientos</t>
  </si>
  <si>
    <t>Arrendamiento</t>
  </si>
  <si>
    <r>
      <rPr>
        <b/>
        <sz val="10"/>
        <rFont val="Arial"/>
        <family val="2"/>
      </rPr>
      <t>80131502</t>
    </r>
    <r>
      <rPr>
        <sz val="10"/>
        <rFont val="Arial"/>
        <family val="2"/>
      </rPr>
      <t xml:space="preserve">
Arrendamiento de instalaciones comerciales o industriales</t>
    </r>
  </si>
  <si>
    <t>La Contraloría de Bogotá no cuenta con capacidad suficiente de parqueaderos para atender la demanda de sus funcionarios para la utilizacion de los mismos.</t>
  </si>
  <si>
    <r>
      <rPr>
        <b/>
        <sz val="10"/>
        <rFont val="Arial"/>
        <family val="2"/>
      </rPr>
      <t>76111801</t>
    </r>
    <r>
      <rPr>
        <sz val="10"/>
        <rFont val="Arial"/>
        <family val="2"/>
      </rPr>
      <t xml:space="preserve">
Limpieza de carros o barcos</t>
    </r>
  </si>
  <si>
    <t>Prestación del Servicio de Lavado para los vehículos de propiedad de la Contraloría de Bogotá D.C., y de los que fuera legalmente responsable.</t>
  </si>
  <si>
    <t>Mantener buena imagen del parque automotor de la Contraloría de Bogotá.</t>
  </si>
  <si>
    <r>
      <rPr>
        <b/>
        <sz val="10"/>
        <rFont val="Arial"/>
        <family val="2"/>
      </rPr>
      <t>801016</t>
    </r>
    <r>
      <rPr>
        <sz val="10"/>
        <rFont val="Arial"/>
        <family val="2"/>
      </rPr>
      <t xml:space="preserve"> 
Servicios Servicios de Gestión, Servicios Profesionales de Empresa y Servicios Administrativos 
Servicios de asesoría de gestión 
</t>
    </r>
  </si>
  <si>
    <t>Prestación de servicios para el desarrollo de las actividades que con llevan la aplicabilidad del "Plan Institucional de Seguridad Vial" -PlSV</t>
  </si>
  <si>
    <r>
      <rPr>
        <b/>
        <sz val="10"/>
        <rFont val="Arial"/>
        <family val="2"/>
      </rPr>
      <t>80101601</t>
    </r>
    <r>
      <rPr>
        <sz val="10"/>
        <rFont val="Arial"/>
        <family val="2"/>
      </rPr>
      <t xml:space="preserve"> Estudios de factibilidad o selección de ideas de proyectos</t>
    </r>
  </si>
  <si>
    <t xml:space="preserve">Obra </t>
  </si>
  <si>
    <r>
      <rPr>
        <b/>
        <sz val="10"/>
        <rFont val="Arial"/>
        <family val="2"/>
      </rPr>
      <t xml:space="preserve">721211 </t>
    </r>
    <r>
      <rPr>
        <sz val="10"/>
        <rFont val="Arial"/>
        <family val="2"/>
      </rPr>
      <t xml:space="preserve">
Servicios de renovación y reparación de edificios comerciales y de oficinas.</t>
    </r>
  </si>
  <si>
    <t>Mantenimiento correctivo y preventivo de la infraestrcutura y adecuaciones de las areas de trabajo de las sedes de la Contraloria de Bogota D.C,  debido al continuo desgaste de las areas por su uso diario y a los requerimeintos para las acomodaciones de los funcionarios</t>
  </si>
  <si>
    <r>
      <rPr>
        <b/>
        <sz val="10"/>
        <rFont val="Arial"/>
        <family val="2"/>
      </rPr>
      <t>561017</t>
    </r>
    <r>
      <rPr>
        <sz val="10"/>
        <rFont val="Arial"/>
        <family val="2"/>
      </rPr>
      <t xml:space="preserve"> 
Muebles de oficina</t>
    </r>
  </si>
  <si>
    <t>Se requiere adquirir mobiliario que cumpla con las especificaciones tecnicas de cada area, al igual que supla  las necesidades que se generan para el buen desempeño de las actividades adminitrativas con el fin de brindar una mejor calidad de vida a los funcionarios de la Contraloria de Bogotá.</t>
  </si>
  <si>
    <t>Se elaboraron los estudios y diseños con el fin de mitigar los inconvenientes que se presentan con  el  manejo de las aguas hidráulicas, sanitarias y pluviales del predio, así como los estudios de suelos, geotécnicos y estructurales para la estabilización del terreno perteneciente a la sede vacacional finca Pacande y la Yajaira propiedad de la Contraloría de Bogotá, donde se proyectaron las obras y las actividades que se deben realizar para el manejo de aguas servidas y superficiales, las cuales son prioridad para mitigar las filtraciones de agua que se generan a predios colindantes, y que de igual forma son obras para estabilización del terreno el cual sufre de erosión y problemas de estabilidad que se van agudizando con el pasar del tiempo. Por ello se requiere de la ejecución de dichas obras con el fin de evitar que continúe el deterioro de las edificaciones que conforman el centro vacacional a causa de la filtraciones de agua y la instabilidad del terreno.</t>
  </si>
  <si>
    <t>Interventoria</t>
  </si>
  <si>
    <r>
      <rPr>
        <b/>
        <sz val="10"/>
        <rFont val="Arial"/>
        <family val="2"/>
      </rPr>
      <t>80101600</t>
    </r>
    <r>
      <rPr>
        <sz val="10"/>
        <rFont val="Arial"/>
        <family val="2"/>
      </rPr>
      <t xml:space="preserve"> Gerencia de Proyectos</t>
    </r>
  </si>
  <si>
    <t xml:space="preserve">Interventoria tecnica, adminsitrativa, juridica, fianncuiera y ambiental de la obras de mitigación para el  manejo de aguas servidas, superficiales y estabilidad geotécnica del Centro de Estudios de la Contraloría de Bogotá. </t>
  </si>
  <si>
    <t xml:space="preserve">Mínima Cuantía </t>
  </si>
  <si>
    <t xml:space="preserve">Compraventa </t>
  </si>
  <si>
    <t>24111503
Bolsas plásticas
47121701
Bolsas de basura</t>
  </si>
  <si>
    <t xml:space="preserve">En el marco del Programa de Gestión Integral de Residuos, se cuenta con puntos ecológicos, que requieren del empleo de bolsas plásticas para almacenar temporalmente los residuos generados y entregar al prestador del servicio de aseo. </t>
  </si>
  <si>
    <t>DIRECCIÓN ADMINISTRATIVA Y FINANCIERA</t>
  </si>
  <si>
    <t>70111500
Plantas y Árboles Ornamentales</t>
  </si>
  <si>
    <t>Prestación de Servicio</t>
  </si>
  <si>
    <t>82121800
Publicación</t>
  </si>
  <si>
    <t>76121501
Recolección o destrucción o transformación o eliminación de basuras</t>
  </si>
  <si>
    <t xml:space="preserve">La Contraloría de Bogotá es generadora de residuos peligrosos (toner, luminarias y envases contaminados) por este motivo debe garantizar la disposición final de estos residuos, dando cumplimiento a la normativa ambiental sobre la materia. </t>
  </si>
  <si>
    <t xml:space="preserve">La Contraloría de Bogotá D.C., en el marco del Programa de Extensión de Buenas Prácticas Ambientales estableció el Concurso de Cuento Interno sobre Temáticas Ambientales a través del cual se busca transmitir mensajes de protección y conservación de la naturaleza, en desarrollo de este concurso se presentan diversos cuentos que se publican en ediciones anuales, para socializar los mensajes en referencia e invitar a más familias a integrarse a esta interesante iniciativa. </t>
  </si>
  <si>
    <t>Sensibilizar a los funcionarios de la entidad, sobre la importancia del PIGA y de sus programas ambientales.</t>
  </si>
  <si>
    <t>Adquisición de 
Servicios</t>
  </si>
  <si>
    <t>Fortalecimiento de la Capacidad Institucional para un Control Fiscal Efectivo y Transparente</t>
  </si>
  <si>
    <t>Concurso de Méritos</t>
  </si>
  <si>
    <t>Prestación de Servicios Profesionales</t>
  </si>
  <si>
    <t>Selección Abreviada Subasta Inversa - Acuerdo Marco de Precios</t>
  </si>
  <si>
    <t>Selección Abreviada Menor Cuantía</t>
  </si>
  <si>
    <t>Prestación de Servicios profesionales</t>
  </si>
  <si>
    <t>Dotación</t>
  </si>
  <si>
    <t>Adquisición de Servicios</t>
  </si>
  <si>
    <t>Impresos y Publicaciones</t>
  </si>
  <si>
    <t>Prestación de servicios de apoyo técnico al equipo de Gestión Documental en la implementación del Programa de Gestión Documental de la Contraloría de Bogotá D.C, de conformidad con las normas archivísticas vigentes.</t>
  </si>
  <si>
    <t xml:space="preserve">44121600 Suministro de 
Escritorio
44103103 Tóner para 
fotocopiadora o 
fax
</t>
  </si>
  <si>
    <t>14111507
Papel para impresora o fotocopiadora
44121600
44121700</t>
  </si>
  <si>
    <t>81111801
Seguridad de los computadores, redes o internet
81112501 Servicio de licencias de software de computador.</t>
  </si>
  <si>
    <t>84131500
Servicios financieros y de seguros - servicios de seguros y pensiones- seguros para estructuras y propiedades y posesiones</t>
  </si>
  <si>
    <t>80131601 Corredores o agentes inmobiliarios
84131501 Seguros de
edificios o del contenido de edificios
84131503 Seguro de
automóviles o camiones
84131511 Seguro de
deterioro de valores</t>
  </si>
  <si>
    <t>META 2
Contratación de servicios de desarrollo, matenimiento y Soporte de los aplictivos SIVICOF - SIGESPRO</t>
  </si>
  <si>
    <t>Se requiere de los estudios y diseños con el fin de obtener el insumo de la evaluación técnica del estado de las redes de alumbrado de las sedes de la entidad, con el fin de saber si se requiere del cambio de cableado y la realización del estudio de iluminación para obtener el número de lamparas a implementar cumpliendo con las normas técnicas colombianas NTC 2050, el Reglamento Técnico de Instalaciones Eléctricas RETIE y el Reglamento Técnico de Luminarias - RETILAP.</t>
  </si>
  <si>
    <r>
      <rPr>
        <b/>
        <sz val="10"/>
        <rFont val="Arial"/>
        <family val="2"/>
      </rPr>
      <t>78131602</t>
    </r>
    <r>
      <rPr>
        <sz val="10"/>
        <rFont val="Arial"/>
        <family val="2"/>
      </rPr>
      <t xml:space="preserve">
Almacenaje de archivos de carpetas</t>
    </r>
  </si>
  <si>
    <r>
      <rPr>
        <b/>
        <sz val="11"/>
        <rFont val="Calibri"/>
        <family val="2"/>
      </rPr>
      <t xml:space="preserve">86101705 </t>
    </r>
    <r>
      <rPr>
        <sz val="11"/>
        <rFont val="Calibri"/>
        <family val="2"/>
      </rPr>
      <t>Capacitación administrativa</t>
    </r>
  </si>
  <si>
    <t xml:space="preserve">Inversión </t>
  </si>
  <si>
    <t>Consultoría</t>
  </si>
  <si>
    <t>RESPONSABLE
(JEFE DEPENDENCIA)</t>
  </si>
  <si>
    <t>ESTADO</t>
  </si>
  <si>
    <t>FUNCIONARIO ESTUDIO PREVIO</t>
  </si>
  <si>
    <t>FUNCIONARIO
PROCESO CONTRACTUAL</t>
  </si>
  <si>
    <t>CONCEPTO DEL GASTO</t>
  </si>
  <si>
    <t>GUSTAVO MONZÓN GARZÓN</t>
  </si>
  <si>
    <t>VALOR CONTRATADO</t>
  </si>
  <si>
    <t>Suministro de combustible de gasolina tipo corriente y ACPM, para el parque automotor de propiedad de la Contraloría de Bogotá D.C., y de los que llegare a ser legalmente responsable al servicio de la Entidad.</t>
  </si>
  <si>
    <t>71122501                                                          Servicio de diseño del control del gas o agua</t>
  </si>
  <si>
    <t>Con el fin de dar cumplimiento a las directrices de la Secretaria Distrital de Ambiente especificamente a los criterios de Generación de Nuevos Sistemas de Reutilización y ahorro del Agua y adquisición de nuevas tecnologìas asì como lo establecido en la Resolución 242 de 2014 y que la Entidad no cuenta con el personal Idòneo para formular este tipo de estrategias se hace necesario contratar la Prestación del Servicio indicado buscando dar cumplimiento posterior a las directrices formuladas</t>
  </si>
  <si>
    <t>26131507                                                   Centrales de energía solar</t>
  </si>
  <si>
    <t>Con el fin de dar cumplimiento a las directrices de la Secretaria Distrital de Ambiente especificamente a los criterios de conversión tecnológica y aprovechamiento de energías alternativas, asì como lo establecido en la Resolución 242 de 2014  se hace necesario contratar la Prestación del Servicio indicado.</t>
  </si>
  <si>
    <t>La entidad cuenta con áreas verdes en sus sedes, las cuales requieren de mantenimientos periódicos para conservar las especies vegetales.</t>
  </si>
  <si>
    <t>En elaboración de estudio previo</t>
  </si>
  <si>
    <t>SANDRA MILENA JIMÉNEZ CASTAÑO</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</si>
  <si>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</si>
  <si>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Honorarios entidad</t>
  </si>
  <si>
    <t xml:space="preserve">Con motivo de la Convocatoria No. 287 de 2013 adoptada mediante Acuerdo No. 464 de 2 de octubre de 2013, se incrementó el volumen de demandas contencioso administrativas, acciones constitucionales, especialmente de tutela, de Conciliaciones Extrajudiciales, así como también de reclamaciones administrativas y consultas fuera del estándar de labores encomendadas a la Oficina Asesora Jurídica.
Así mismo, se evidencia que con los funcionarios actualmente vinculados a la Oficina Asesora Jurídica no es posible atender a cabalidad las situaciones señaladas en la presente necesidad, no solo porque la cantidad de profesionales es limitado, sino porque los mismos no cuentan con los conocimientos específicos en tales materias para adelantar adecuadamente la defensa técnica de la entidad  y prevenir el riesgo antijurídico.
</t>
  </si>
  <si>
    <t>JULIAN DARÍO HENAO CARDONA</t>
  </si>
  <si>
    <t>CAMILA TORRES</t>
  </si>
  <si>
    <t>Contrato suscrito</t>
  </si>
  <si>
    <t>SANDRA MILENA CÁCERES GONZÁLEZ</t>
  </si>
  <si>
    <t>Contratar la prestación de servicios profesionales de un (1) abogado con conocimientos en contratación estatal, derecho administrativo, Procedimiento Administrativo y materias a fines, para apoyar la gestión de la Subdirección de Contratos en la revisión de carpetas contractuales suscritas en el cuatrenio, así como la liquidación de contratos, seguimiento a los informes de supervisión, y brindar capacitación a los mismos, para una correcta ejecución contractual.</t>
  </si>
  <si>
    <t xml:space="preserve">En virtud del cierre de vigencia del Sr. Contralor, se hace necesario contratar un abogado (a) para que apoye la gestión en esta Subdirección, en lo que corresponde a la revisión de carpetas contractuales y liquidación de los contratos, suscritos durante el cuatrienio, así como brindar apoyo a los supervisores en la realización de los informes de supervisión, para lograr un buen desempeño en la ejecución contractual. 
Lo anterior, toda vez que los abogados de la Subdirección tienen a cargo con otras tareas, tales como los procesos contractuales, suscripción de los contratos etc., que no les permite llevar a cabo tales procedimientos, y adicionalmente, se requiere una persona que se dedique exclusivamente a la revisión y apoyo a la gestión de los supervisores, en cuanto a la realización de los informes que éstos presentan. 
</t>
  </si>
  <si>
    <t>DIRECCIÓN SECTOR SALUD</t>
  </si>
  <si>
    <t>La Dirección Sector Salud requiere contratar la prestación de servicios  de un profesional para apoyar la Dirección Sector Salud en el nuevo sistema del Plan de Desarrollo "Bogotá Mejor para Todos", en el Sector Salud, así como apoyar a las auditorías en la Programación del Primer Semestre del PAD.</t>
  </si>
  <si>
    <t>HENRY VARGAS DÍAZ</t>
  </si>
  <si>
    <t>ALEXANDRA MORENO BRICEÑO</t>
  </si>
  <si>
    <t>MÓNICA MARCELA QUINTERO GIRALDO</t>
  </si>
  <si>
    <t>Memorando 3-2016-00698 del 18-01-2016
Contrato 1 del 01-02-2016 con WILSON RUIZ OREJUELA</t>
  </si>
  <si>
    <t xml:space="preserve">SUBDIRECCIÓN DE CONTRATACIÓN </t>
  </si>
  <si>
    <t>En desarrollo de los objetivos institucionales, es necesario adoptar nuevas formas de comunicación, orientadas a vincular los medios digitales, las redes sociales y las modernas tecnologías con la estrategia de comunicación institucional, con el objeto de seguir posicionando a la Contraloría de Bogotá como un organismo de control fiscal técnico, eficiente, efectivo y transparente.
El buen manejo de las herramientas digitales, con estrategias de comunicación claras, mejorará la imagen de la organización, generará una cercanía mayor con la sociedad y facilitará el acceso de los ciudadanos a la información que tienen y gestionan entidades como los organismos de control.</t>
  </si>
  <si>
    <t>JOHANNA CEPEDA AMARIS</t>
  </si>
  <si>
    <t>SORAYA ASTRID MURCIA QUINTERO</t>
  </si>
  <si>
    <t>CARMEN SOFÍA PRIETO DUEÑAS</t>
  </si>
  <si>
    <t>BIVIANA DUQUE TORO</t>
  </si>
  <si>
    <t xml:space="preserve">Con el fin de verificar el cumplimiento de los requisitos de las normas ISO 9001:2008 y NTCGP 1000:2009 y lograr de esta forma mantener la certificacion al sistema, como un instrumento para mejorar la  gestion institucional y el logro de los objetivos y metas establecidas. </t>
  </si>
  <si>
    <t>ADRIANA DEL PILAR GUERRA MARTÍNEZ</t>
  </si>
  <si>
    <t xml:space="preserve">Como parte de los estimulos de la entidad es necesario celebrar el dia del niños, realziar las vacaciones recreativas y festejar el 31 de octubre a los hijos de los servidores(as) de la entidad.  </t>
  </si>
  <si>
    <t>Suministro de combustible de gasolina tipo corriente y ACPM, para el parque automotor de propiedad de la Contraloría deBogotá D.C., y de los que llegare a ser leglamente responsable al servicio de la Entidad.</t>
  </si>
  <si>
    <t>Memorando 3-2015-26035 del 14-12-2015. 
Devuelto con observaciones.
Reenviado memorando 3-2016-00242 del 08-01-2016.
Contrato 2 del 01-02-2016 con la Lotería de Bogotá</t>
  </si>
  <si>
    <t>NA</t>
  </si>
  <si>
    <t xml:space="preserve">31 31-Servicios Profesionales </t>
  </si>
  <si>
    <t>BISMAR LONDOÑO</t>
  </si>
  <si>
    <t>Cumplimiento de la normatividad  establecida en el Decreto 1978 de 1989 reglamentario de la Ley 70 de 1988 y contribuir al bienestar de los funcionarios de la Contraloría de Bogotá.</t>
  </si>
  <si>
    <t>3120210</t>
  </si>
  <si>
    <t xml:space="preserve">OFICINA ASESORA JURÍDICA </t>
  </si>
  <si>
    <t>El arrendador entregará en calidad de arrendamiento al arrendatario cincuenta y cinco (55) parqueaderos de propiedad de la Loteria de Bogotá, ubicados en el edificio sede de la misma, sometidos al régimen de propiedad horizontal, cuyo ingreso es por la carrera 32A No.26A-26 que se encuentran localizados en el segunod y tercer sotano del mismo inmueble, cuyas áreas y linderos se encuentran contenidos en la escritura publica 2667 de la Notaría Primera del círculo Notarial de Bogota D.C. del 08 de junio de 1993 la cual hace parte integral del presente  contrato.</t>
  </si>
  <si>
    <t>Memorando del 28-01-2016.
Contrato 3 del 02-02-2016 con YASMINA GRACIELA ARAUJO RORIGUEZ</t>
  </si>
  <si>
    <t>Contratar la adquisición de insumos para la impresión de dos ediciones de la revista Bogotá Económica.</t>
  </si>
  <si>
    <t>20 días hábiles</t>
  </si>
  <si>
    <t xml:space="preserve">14121904 Papel Offset
12171703 Tintas
31201512 Cinta
transparente
60121814 Barnices
litográficos
</t>
  </si>
  <si>
    <t>Memorando 3-2015-26853 del 29-12-2015.
Contrato 4 del 16-02-2016 con SUMINISTROSDEOFICINA.COM.SAS</t>
  </si>
  <si>
    <t>JAIRO CARRILLO TORRES</t>
  </si>
  <si>
    <t>Contratar la Prestación de Servicios de un Profesional para apoyar a la Dirección Sector Salud en el nuevo Sistema de Plan de Desarrollo "Bogotá mejor para todos", en el Sector Salud, así como Apoyar a las Auditorias en la Programación del Primer Semestre del PAD 2016.</t>
  </si>
  <si>
    <t>85101707 Servicios de
evaluación al
sistema de salud</t>
  </si>
  <si>
    <t>Prestación de servicios de apoyo al equipo de Gestión Documental en la implementación del Programa de Gestión Documental de la Contraloría de Bogotá D.C, de conformidad con las normas archivísticas vigentes.</t>
  </si>
  <si>
    <t>Memorando del 08-02-2016.
Contrato 6 del 17-02-2016 con ERIKA VIVIANA GARZÓN ZAMORA</t>
  </si>
  <si>
    <t>80161506 Servicios de
Archivo de Datos</t>
  </si>
  <si>
    <r>
      <rPr>
        <b/>
        <sz val="10"/>
        <rFont val="Arial"/>
        <family val="2"/>
      </rPr>
      <t>META 7.</t>
    </r>
    <r>
      <rPr>
        <sz val="10"/>
        <rFont val="Arial"/>
        <family val="2"/>
      </rPr>
      <t xml:space="preserve">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</si>
  <si>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t>Memorando del 08-02-2016.
Contrato 7 del 17-02-2016 con NASLY JANETH CASTRO CAMARGO</t>
  </si>
  <si>
    <t>MARÍA CAMILA TORRES</t>
  </si>
  <si>
    <t>Contratar los servicios profesionales de SGS COLOMBIA S.A. ente certificador para una visita, de seguimiento del Sistema de Gestión de Calidad - SGC-, bajo las normas técnicas NTC ISO 9001:2008 y NTCGP 1000:2009.</t>
  </si>
  <si>
    <t>4 días hábiles</t>
  </si>
  <si>
    <t>80101504 Servicios de
asesoramiento
sobre
planificación
estratégica.</t>
  </si>
  <si>
    <t>Se requiere contratar la 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</si>
  <si>
    <r>
      <rPr>
        <b/>
        <sz val="10"/>
        <rFont val="Arial"/>
        <family val="2"/>
      </rPr>
      <t>META 7.</t>
    </r>
    <r>
      <rPr>
        <sz val="10"/>
        <rFont val="Arial"/>
        <family val="2"/>
      </rPr>
      <t xml:space="preserve">
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r>
  </si>
  <si>
    <t>Memorando del 08-02-2016.
Contrato 10 del 18-02-2016 con LUZ HELENA BUITRAGO FRANCO</t>
  </si>
  <si>
    <r>
      <rPr>
        <b/>
        <sz val="10"/>
        <rFont val="Arial"/>
        <family val="2"/>
      </rPr>
      <t>META 7.</t>
    </r>
    <r>
      <rPr>
        <sz val="10"/>
        <rFont val="Arial"/>
        <family val="2"/>
      </rPr>
      <t xml:space="preserve">
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r>
  </si>
  <si>
    <t>Contratar la adquisición de: a) Tres (3) suscripciones por un (1) año de la Revista Dinero para: Despacho Contralor, Dirección de Estudios de Economía y Política Pública y Oficina Asesora de Comunicaciones. b) Dos (2) suscripciones por un (1) año de la Revista Semana para: Despacho Contralor y Oficina Asesora de Comunicaciones.</t>
  </si>
  <si>
    <t>55101506 Revistas</t>
  </si>
  <si>
    <t xml:space="preserve">Contratar el servicio de monitoreo de medios de prensa, radio, televisión e Internet para la Contraloría de Bogotá D.C. </t>
  </si>
  <si>
    <t>83121700 Servicios
relacionados
con la televisión,
radio, internet y
sistemas de
alerta ciudadana</t>
  </si>
  <si>
    <t>Memorando 3-2015-26295 del 18-12-2015.
Memorando 3-2016-00994 del 21-01-2016.
Contrato 12 del 22-02-2016 con MEDICIONES Y MEDIOS SAS</t>
  </si>
  <si>
    <t>Memorando 3-2016-01393 del 27-01-2016.
Contrato 13 del 24-02-2016 con PEDRO LUIS SOLER MONGUE</t>
  </si>
  <si>
    <t>JAIRO TORRES</t>
  </si>
  <si>
    <t>Se hace necesario la contratación de un profesional en áreas de Ingeniería Forestal, con experiencia en temas relacionados con tala de árboles, reforestación de árboles, plantados, arborización urbana y mantenimiento de la misma , entre otros, toda vez que la Dirección de Hábitat y Ambiente no cuenta con personal disponible para atender los requerimientos técnicos de la Subdirección Hábitat, en las entidades sujetos de control como son: Secretaría Distrital de Ambiente SDA, y Jardín Botánico José Celestino Mutis JBJCM.</t>
  </si>
  <si>
    <t>83121703 Servicios relacionados con internet</t>
  </si>
  <si>
    <t>Memorando 3-2016-01298 del 25-01-2016.
Contrato 15 del 24-02-2016 con WILLY DAVID CALDERÓN CAMARGO</t>
  </si>
  <si>
    <t>Memorando del 08-02-2016.
Contyrato 16 del 26-02-2016 con ANYI TATIANA FORERO MARTIN</t>
  </si>
  <si>
    <t>Memorando del 08-02-2016.
Contrato 17 del 29-02-2016 con GINNA MARCELA BONILLA</t>
  </si>
  <si>
    <t>Prestar los servicios profesionales y especializados en medicina laboral a la Contraloría de Bogotá, D.C., en desarrollo del Sistema de Gestión de la Seguridad y Salud en el Trabajo/SG-SST y en forma interdisciplinaria en la Subdirección de Bienestar Social.</t>
  </si>
  <si>
    <t>77102003 Servicios de presentación de informes de generación o eliminación de residuos.</t>
  </si>
  <si>
    <r>
      <rPr>
        <b/>
        <sz val="10"/>
        <rFont val="Arial"/>
        <family val="2"/>
      </rPr>
      <t>META 7.</t>
    </r>
    <r>
      <rPr>
        <sz val="10"/>
        <rFont val="Arial"/>
        <family val="2"/>
      </rPr>
      <t xml:space="preserve">
Prestación de Servicios como técnico archivista y administración documental para el apoyo al grupo de Gestión Documental</t>
    </r>
  </si>
  <si>
    <t>Memorando del 08-02-2016.
Contrato 9 del 18-02-2016, con CÉSAR GERMÁN ESPINOSA MONTAÑA</t>
  </si>
  <si>
    <t>Se la prestación de servicios de  un profesional  especializado en temas ambientales para  apoyar la elaboración de la Cartilla de Criterios Ambientales de la Contraloría de Bogotá y para la actualización de la Matriz Normativa del Plan Institucional de Gestión Ambiental PIGA, con el fin de cumplir con los requisitos establecidos por la Secretaría Distrital de Ambiente.</t>
  </si>
  <si>
    <t>META 5.
Adición 1 y Prórroga 1 al contrato 118 del 2015, con  MARÍA CATALINA SÁENZ HIGUERA, Objeto: Contratar la prestación de servicios profesionales de un (1) abogado con conocimientos especializados en derecho ambiental, para apoyar a la Entidad en la presentación y ejecución de políticas, planes, proyectos y actividades orientadas al cumplimiento de los objetivos institucionales del Plan Institucional de Gestión Ambiental - PIGA.</t>
  </si>
  <si>
    <t>Prestar los servicios profesionales a la Dirección de Hábitat y Ambiente de la Controlaría de Bogotá, D.C., en desarrollo de los temas técnicos ambientales relacionados con el proceso auditor en cumplimiento del PAD 2016.</t>
  </si>
  <si>
    <t>Se hace necesario contrar con los equipos fotográficos necesarios para registrar todos los acontecimientos importantes que transcurren al interior y exterior de la entidad , los cuales se constituirán en apoyo a la gestión fiscal, al fortalecimiento de la memoria institucional y a la comunicación  tanto a  nivel interno como externo.</t>
  </si>
  <si>
    <t>Prestación del servicio de área protegida de las urgencias y emergencias médicas las venticuatro (24) horas durante la vigencia del contrato en las diferentes sedes de la Contraloría de Bogotá, para funcionarios, usuarios, proveedores y visitantes de la Entidad.</t>
  </si>
  <si>
    <t>Adición suscrita</t>
  </si>
  <si>
    <t>Memorando del 02-03-2016.
Adición 1 y Prórroga 1 al contrato 118 del 2015, con  MARÍA CATALINA SÁENZ HIGUERA</t>
  </si>
  <si>
    <t>Memorando  3-2016-04135 del 18-02-2016.
Contrato 20 del 08-03-2016 con CAROLINA FERNANDA GARROTE WILCHES</t>
  </si>
  <si>
    <t>Memorando del 08-02-2016.
Contrato 20 del 10-03-2016 con HEDDER ALEJANDRO VALLEJO FRANCO</t>
  </si>
  <si>
    <t>Memorando  3-2016-02627 del 5-02-2016.
Contrato 21 del 15-03-2016 con EMPRESA DE MEDICINA INTEGRAL GRUPO EMI S.A.</t>
  </si>
  <si>
    <t>Contratar la preproducción, producción y posproducción de dos videos institucionales de 30 seg  en  HD y 20 copias en formato DVD, para la Agencia Nacional de Televisión (ANTV)</t>
  </si>
  <si>
    <t>Elaboración de piezas comunicacionales (3 módulos informativos, 10 pendones, 200 cartillas institucionales, 1000 separadores de libros, 1500 stickers y 1500 cuadernos)</t>
  </si>
  <si>
    <t xml:space="preserve">META 5.
Adición 1 y prórroga 1 al Contrato 062 de 2015 con Areas Verdes Ltda. Objeto: Contratar la prestación del servicio de mantenimiento de material vegetal para la Contraloría de Bogotá.
</t>
  </si>
  <si>
    <t xml:space="preserve">Prestación de servicios para el desarrollo de (4) jornadas de intervención en clima organizacional con la finalidad de fortalecer el ambiente laboral y la gestión institucional en los funcionarios de la Contraloría de Bogotá. </t>
  </si>
  <si>
    <t>Mìnima cuantía</t>
  </si>
  <si>
    <t xml:space="preserve">Dar cumplimiento a lo reglamentado en el Plan Institucional de Seguridad vial PISV, para lo cual se hace necesario dotar al parque automotor de la entidad de botiquines y equipos de carretera para darle cumplimiento a la normatividad legal vigente y garantizar la seguridad e integridad de los actores viales con el uso de estos elementos, </t>
  </si>
  <si>
    <t>Se requiere contratar el programa del sistema integrado de  conservación para Archivo Documental.</t>
  </si>
  <si>
    <t>Se requiere contratar el programa de capacitación en el Decreto 1080 de 2015 y Ley 594 de 2000.</t>
  </si>
  <si>
    <t>META 2
Adquisición de 1.000 Licencias de uso por un (1) año de Microsoft Office 365 Enterprise en el Plan -E1</t>
  </si>
  <si>
    <t>Selección Abreviada Acuerdo Marco de Precios</t>
  </si>
  <si>
    <t>Selección Abreviada</t>
  </si>
  <si>
    <t>52161500 Equipos audiovisuales
45111800 Equipos de presentación
de video y de mezcla de
video y sonido, hardware
y controladores
45111700 Equipos de composición
y presentación de sonido,
hardware y controladores
45111600 Proyectores y
suministros</t>
  </si>
  <si>
    <t>Se requiere adquisición de Equipos Tecnológicos para dotar las salas de Capacitación y Sala Contralores del Piso 9o.</t>
  </si>
  <si>
    <t>3120212</t>
  </si>
  <si>
    <t>En revisión de estudio previo</t>
  </si>
  <si>
    <t xml:space="preserve">AVANCE CUMPLIMIENTO EJECUCION PLAN DE ADQUISICIONES
</t>
  </si>
  <si>
    <t>En elaboración de Estudio Previo</t>
  </si>
  <si>
    <t>Adquisición e instalación de la señalización y elementos de seguridad industrial para las cinco (5) sedes de la Contraloría de  Bogotá, D.C.</t>
  </si>
  <si>
    <t>Prestación del servicio de admisión, tratamiento, curso y entrega de correo certificado a nivel urbano, nacional e internacional de las diferentes comunicaciones generadas por las  dependencias y direcciones de la Contraloria de Bogotá,D.C.</t>
  </si>
  <si>
    <t>Prestar los servicios para la realización de exámenes de medicina preventiva para  los servidores públicos de la Contraloría de Bogotá, D,C., de conformidad con las especificaciones técnicas.</t>
  </si>
  <si>
    <t>Memorando: 3-2016-07805 del 01-04-2016</t>
  </si>
  <si>
    <t>Mantenimiento preventivo y correctivo integral con el suministro de repuestos para las diferentes "UPS" y la planta eléctrica de la Contraloría de Bogotá.</t>
  </si>
  <si>
    <t>Recursos disponibles de la contratación realizada</t>
  </si>
  <si>
    <t>Las Normas Internacionales de Información Financiera se constituyen en reglamentaciones legalmente exigidas, globalmente aceptadas, basadas en principios que requieren que los estados financieros contengan información comparable, transparente y de alta calidad, las cuales deben regir a partir del 1 de enero de 2017; por lo tanto se debe capacitar a los funcionarios de la Contraloría de Bogotá, pertenecientes a las áreas de apoyo y misional.</t>
  </si>
  <si>
    <t xml:space="preserve">Prestación de servicios </t>
  </si>
  <si>
    <t>META 2
Adición 1 y Prórroga 1 al  Contrato 125 de 2015 con UNION TEMPORAL CONTRALORIA 130-2015. Objeto: Contratar la Adquisición de tableros o Pantallas interactivos, sistema de sonido ambiental y video proyectores para las salas de Capacitación y Salón de Contralores - piso 9°- y Sede de la Dirección de Participación Ciudadana de la Contraloría de Bogotá de conformidad con lo establecido en las características y especificaciones técnicas definidas en los estudios previos, las fichas técnicas, el pliego de condiciones, la propuesta técnica y la propuesta económica presentada por el Contratista, documentos que hacen parte integral del contrato.</t>
  </si>
  <si>
    <t>Selección Abreviada- Menor cuantía</t>
  </si>
  <si>
    <t>80141902 Reuniones y
Eventos
80161502  Servicio de
Planificación de
Reuniones
90111601  Centros de
Conferencias
90111603 Sala de reuniones o banquetes
90111803 Suites</t>
  </si>
  <si>
    <t>Contratar la compra de elementos de protección personal para los servidores públicos de la Contraloría de Bogotá.</t>
  </si>
  <si>
    <t>Radicación necesidad: Memorando del 08-02-2016.
Contrato 23 del 01-04-2016 con HILDA MARÍA BARRAGÁN APONTE</t>
  </si>
  <si>
    <t>Memorando  3-2016-08783 del 12-04-2016</t>
  </si>
  <si>
    <t xml:space="preserve">
CONSOLIDADO REPORTE DE NECESIDADES PARA ADQUISICIÓN DE BIENES, SERVICIOS Y OBRAS, VIGENCIA 2016
DIRECCIÓN ADMINISTRATIVA Y FINANCIERA - SUBDIRECCIÓN DE CONTRATACIÓN</t>
  </si>
  <si>
    <t>SANDRA SOTELO</t>
  </si>
  <si>
    <t>72121103 Servicios de renovación y reparación de edificios comerciales y de oficinas</t>
  </si>
  <si>
    <t xml:space="preserve">53102704 Uniformes institucionales para la preparación de alimentos y servicios.
53111602 Zapatos para mujer.
46181604 Botas de seguridad. 
</t>
  </si>
  <si>
    <t>53101604 Camisas y blusas para mujer
53101904 Trajes para mujer.
53101902 Trajes para hombre.
53101602 Camisas para hombre.
53102502 Corbatas o pañoletas o bufanda.
53111602 Zapatos para mujer
53111601 Zapatos para hombre.</t>
  </si>
  <si>
    <t xml:space="preserve">
Se debe garantizar la seguridad y salud de los funcionarios frente a situaciones o accidentes de trabajo que pongan en riesgo su bienestar en los lugares de trabajo, así como brindar seguridad a los visitantes de la entidad, proporcionando instalaciones en óptimas condiciones de funcionamiento.
</t>
  </si>
  <si>
    <t>Se esTá a la espera de los resultados de la convocatoria DG-0003 de 2016 con el SENA, para determinar si se adelanta el proceso contractual.</t>
  </si>
  <si>
    <t>Cámaras digitales
45121506 Cámaras de video conferencia
Cámaras grabadoras o video cámaras digitales
45121601 Flash o iluminación para cámaras</t>
  </si>
  <si>
    <t xml:space="preserve">Se requiere contar con el apoyo de un profesional en archivística que lidere y acompañe el proceso de gestión documental, para cumplir durante la presente vigencia con lo establecido en el Programa de Gestión Documental, el Plan Institucional de Archivo –PINAR y el Plan de Acción de la Meta 7 del Proyecto de Inversión 776. Es importante anotar que en la actualidad se está adelantando la implementación de las Tablas de Retención Documental –TRD, así como el análisis y diseño del Sistema de Gestión Electrónico de Documentos de Archivo, para lo cual se hace indispensable disponer del apoyo de este profesional.
Lo anterior, teniendo en cuenta los requerimientos del archivo Distrital para dar cumplimiento a la Ley 594 de 2000, que contempla como objeto: “Establecer las reglas y principios generales que regulan la función archivística del Estado”, y lo estipulado en la Ley 1409 de 2010, “Por la cual se reglamenta el ejercicio profesional de la Archivística”. 
</t>
  </si>
  <si>
    <t>META 5.
Prestación del servicio de recolección, manejo, transporte y disposición final de los residuos peligrosos - tóneres, luminarias y envases contaminados - generados por la Contraloría de Bogotá.</t>
  </si>
  <si>
    <t>Memorando 3-2016-05765 del 07-03-2016. 
Adición 1 y Prórroga 1 al  Contrato 125 de 2015 con UNION TEMPORAL CONTRALORIA 130-2015, suscrita el 07-03-2016</t>
  </si>
  <si>
    <t>BISMAR</t>
  </si>
  <si>
    <t>Selección Abreviada por Acuerdo Marco de Precios</t>
  </si>
  <si>
    <t xml:space="preserve">811120 Servicios de
datos
811121 Servicios de
internet
</t>
  </si>
  <si>
    <t>Radicación necesidad: Memorando del 08-02-2016.
Contrato 25 del 05 de abril de 2015 con IGNACIO MANUEL EPINAYU PUSHAINA</t>
  </si>
  <si>
    <t xml:space="preserve">Contratar la prestación de servicios para la ejecución de actividades campestres recreativas con ocasión a la celebración del día del niño y vacaciones recreativas en junio y diciembre.
</t>
  </si>
  <si>
    <t>Memorando 3-2016-03974 del 17-02-2016
Contrato 27 del 18-04-2016 con AMBIENTE Y SOLUCIONES SAS</t>
  </si>
  <si>
    <t>Memorando 3-2016-02755 del 8-02-2016
Contrato 26 del 18-04-2016 con ROYAL PARK LTDA</t>
  </si>
  <si>
    <t>Memorando 3-2015-25728 del 09-12-2015 
Contrato 28 del 22-04-2016  con ESTACIÓN DE SERVICIO CARRERA 50 S.A.S</t>
  </si>
  <si>
    <t>Prestación del Servicio de fotocopiado en la modalidad de Outsourcing con el suministro de tóner y papel, incluyendo mantenimiento preventivo y correctivo de los equipos, para todas las Dependencias de la Contraloría de Bogotá D.C.</t>
  </si>
  <si>
    <t xml:space="preserve">Se requiere contratar la prestación del servicio de fotocopiado en la modalidad de outsourcing con el suministro de toner y papel para todas las dependencas de la Contraloría de Bogotá </t>
  </si>
  <si>
    <t>Memorando 3-2015-25725 del 09-12-2015 
Contrato 29 del 29-04-2016 con SYRTECT LTDA.</t>
  </si>
  <si>
    <t>PENDIENTE HASTA AGOTAR RECURSOS DEL ANTERIOR CONTRATO</t>
  </si>
  <si>
    <r>
      <rPr>
        <b/>
        <sz val="10"/>
        <rFont val="Arial"/>
        <family val="2"/>
      </rPr>
      <t>80161506</t>
    </r>
    <r>
      <rPr>
        <sz val="10"/>
        <rFont val="Arial"/>
        <family val="2"/>
      </rPr>
      <t xml:space="preserve"> Servicios de
Archivo de
Datos</t>
    </r>
  </si>
  <si>
    <t>Radicación Necesidad: 11-04-2016.
Contrato 30 del 29-04-2016 con CECILIA CHÁVEZ ROMERO</t>
  </si>
  <si>
    <t>Memorando solicitando adición y prórroga de fecha 30-03-2016.
Adición 2 y prórroga al contrato 62 de 2015 con AREAS VERDES LTDA</t>
  </si>
  <si>
    <t>META 2: 
Adición 1 al contrato 92 de 2015 con ETB, Objeto: Contratar los Servicios Integrales de Conectividad requeridos por la Contraloría de Bogotá D.c.
Motivo de la adición: Traslado canales de San Cayetano.</t>
  </si>
  <si>
    <t>MÓNICA MARCELA QUINTERO GIRALDO, Jefe Oficina Asesora de Comunicaciones
Ejerce la Supervisión.</t>
  </si>
  <si>
    <t>40101701 Aires acondicionados</t>
  </si>
  <si>
    <t xml:space="preserve">43232103 Software de creación y edición de video.
43222619 Equipo de video de red.
</t>
  </si>
  <si>
    <r>
      <rPr>
        <b/>
        <sz val="10"/>
        <rFont val="Arial"/>
        <family val="2"/>
      </rPr>
      <t xml:space="preserve">Abril-2016: </t>
    </r>
    <r>
      <rPr>
        <sz val="10"/>
        <rFont val="Arial"/>
        <family val="2"/>
      </rPr>
      <t xml:space="preserve">Se </t>
    </r>
    <r>
      <rPr>
        <b/>
        <sz val="10"/>
        <rFont val="Arial"/>
        <family val="2"/>
      </rPr>
      <t>suman</t>
    </r>
    <r>
      <rPr>
        <sz val="10"/>
        <rFont val="Arial"/>
        <family val="2"/>
      </rPr>
      <t xml:space="preserve"> 30.000.000 para compra equipos de Oficina Comunicaciones que se retiran de las licencias Adobe requeridas a renovar en el mes de octubre de 2016
Se requiere adquirir el hardware y software para la producción y edición de los videos institucionales, lo que redundará no solo en el cumplimiento del Plan Estratégico, sino en el  posicionamiento de la imagen institucional.  Además traerá beneficios económicos para la entidad,  por cuanto se reducirán los costos en la contratación para la producción de videos, al contar con los equipos necesarios y el personal idóneo para tal fin.</t>
    </r>
  </si>
  <si>
    <r>
      <t xml:space="preserve">Abril-2016:Se </t>
    </r>
    <r>
      <rPr>
        <b/>
        <sz val="10"/>
        <rFont val="Arial"/>
        <family val="2"/>
      </rPr>
      <t>restan</t>
    </r>
    <r>
      <rPr>
        <sz val="10"/>
        <rFont val="Arial"/>
        <family val="2"/>
      </rPr>
      <t xml:space="preserve"> 71.000.000 para proceso correo en la Nube
Se debe contar con un equipo que soporte en el datacenter de la entidad las condiciones de temperatura que se requieren para garantizar la funcionalidad de los equipos de plataforma tecnológica que se encuentran instalados.</t>
    </r>
  </si>
  <si>
    <r>
      <rPr>
        <b/>
        <sz val="10"/>
        <rFont val="Arial"/>
        <family val="2"/>
      </rPr>
      <t xml:space="preserve">Abril-2016: </t>
    </r>
    <r>
      <rPr>
        <sz val="10"/>
        <rFont val="Arial"/>
        <family val="2"/>
      </rPr>
      <t xml:space="preserve">Se </t>
    </r>
    <r>
      <rPr>
        <b/>
        <sz val="10"/>
        <rFont val="Arial"/>
        <family val="2"/>
      </rPr>
      <t>restan</t>
    </r>
    <r>
      <rPr>
        <sz val="10"/>
        <rFont val="Arial"/>
        <family val="2"/>
      </rPr>
      <t xml:space="preserve"> $5.00.0000 de Help Desk para adición ETB traslado San Cayetano
Teniendo en cuenta que la sede de San Cayetano finalizó su adecuación y que se viene adelantando el traslado del mobiliario y archivos, se requiere trasladar los canales de conectividad que se encontraban en la sede arrendada.</t>
    </r>
  </si>
  <si>
    <r>
      <rPr>
        <b/>
        <sz val="10"/>
        <rFont val="Arial"/>
        <family val="2"/>
      </rPr>
      <t xml:space="preserve">Abril-2016: </t>
    </r>
    <r>
      <rPr>
        <sz val="10"/>
        <rFont val="Arial"/>
        <family val="2"/>
      </rPr>
      <t xml:space="preserve">Se restan 29.565.801 para Macroproyectos y 5.000.000 para Adición de ETB ctro 125-2015 
Con la presencia de cerca de 900 usuarios activos en  la Contraloría, se requiere implementar un esquema de servicio para atender las solicitudes apoyo técnico, instalación de equipos, y administración de tecnología, con el fin de mejorar las deficiencias en los tiempos de respuesta y solución a los usuarios de TICS de la sede principal, 20 localidades y sedes externa.  </t>
    </r>
  </si>
  <si>
    <r>
      <rPr>
        <b/>
        <sz val="10"/>
        <rFont val="Arial"/>
        <family val="2"/>
      </rPr>
      <t xml:space="preserve">Abril-2016: </t>
    </r>
    <r>
      <rPr>
        <sz val="10"/>
        <rFont val="Arial"/>
        <family val="2"/>
      </rPr>
      <t xml:space="preserve">Se </t>
    </r>
    <r>
      <rPr>
        <b/>
        <sz val="10"/>
        <rFont val="Arial"/>
        <family val="2"/>
      </rPr>
      <t>restan</t>
    </r>
    <r>
      <rPr>
        <sz val="10"/>
        <rFont val="Arial"/>
        <family val="2"/>
      </rPr>
      <t xml:space="preserve"> $1.931.400 y $1.500.000 para adicion contrato 125-2015 de Tableros Interactivos.  : Se </t>
    </r>
    <r>
      <rPr>
        <b/>
        <sz val="10"/>
        <rFont val="Arial"/>
        <family val="2"/>
      </rPr>
      <t>restan</t>
    </r>
    <r>
      <rPr>
        <sz val="10"/>
        <rFont val="Arial"/>
        <family val="2"/>
      </rPr>
      <t xml:space="preserve"> 30.000.000 para compra equipos de Oficina Comunicaciones 
Se requiere Renovación Licenciamiento Autocad y Suit de Adobe ya que este se requiere realizar anualmente para garantizar la disponibilidad de estas herramientas para los usuarios de Comunicaciones, Bienestar y Grupos de Auditoria relacionados con obras civiles.</t>
    </r>
  </si>
  <si>
    <t>Memorando solicitando 
Adición fecha 19-02-2016. 
Compra APROBADA por SECOP el 22 de Abril/2016</t>
  </si>
  <si>
    <t xml:space="preserve">Contratar el suministro y canje de bonos personalizados redimibles única y exclusivamente para la dotación de vestido y calzado para las servidoras y servidores que ocupan el cargo de Auxiliares Administrativos de la Contraloría de Bogotá D.C.  </t>
  </si>
  <si>
    <t>TOTALES</t>
  </si>
  <si>
    <t>META 2
Contratar la prestación de servicios profesionales para realizar el apoyo especializado para el mantenimiento y ajustes al módulo de nómina "PERNO" del Sistema de Información SI CAPITAL, de acuerdo con los requerimientos solicitados y priorizados por la Contraloría de Bogotá.</t>
  </si>
  <si>
    <t>META 2
Contratar la prestación de servicios profesionales para realizar el apoyo especializado para el mantenimiento y ajustes a los módulos de presupuesto -PREDIS- Contabilidad - LIMAY y Tesorería -OPGET- que conforman el Sistema de Información SI CAPITAL - de acuerdo con los requerimientos solicitados y priorizados por la Contraloría de Bogotá.</t>
  </si>
  <si>
    <t>Se debe brindar acompañamiento o asistencia especializada al área de Talento Humano, para optimizar el  Módulo NOMINA – PERNO del sistema de información, SI CAPITAL, mediante la contratación de un profesional experto en este aplicativo para garantizar el funcionamiento en cada liquidación mensual de nómina y demás prestaciones a liquidar en diferentes períodos.</t>
  </si>
  <si>
    <t>Se debe brindar acompañamiento o asistencia especializada para el mantenimiento y ajustes a los módulos de presupuesto -PREDIS- Contabilidad - LIMAY y Tesorería -OPGET- que conforman el Sistema de Información SI CAPITAL, mediante la contratación de un profesional experto en este aplicativo, para optimizar dichos sistemas de información.</t>
  </si>
  <si>
    <t xml:space="preserve">
Teniendo en cuenta que los sistemas SIVICOF y SIGESPRO son los aplicativos Misionales de mayor relevancia para la rendición de cuenta y gestión documental de la Contraloría, se requiere hacer la contratación para contar con el apoyo técnico que respalde los  requerimientos de los usuarios</t>
  </si>
  <si>
    <t>META 2
Contratar la prestación de servicios profesionales para realizar el apoyo especializado para el mantenimiento y ajustes los Módulos de Almacen de inventarios SAE-SAI que conforman el sistema de información SI-CAPITAL, de acuerdo con los requerimientos solicitados y priorizados por la Contraloria.</t>
  </si>
  <si>
    <t xml:space="preserve">Se debe brindar acompañamiento o asistencia especializada al área para el mantenimiento y ajustes los Módulos de Almacen de inventarios SAE-SAI que conforman el sistema de información SI-CAPITAL, mediante la contratación de un profesional especializado en desarrollo ORACLE, para logar optimiozar los sistemas de información, ocmo son los modulos del componente de inventarios: SAE - SAI </t>
  </si>
  <si>
    <t>81112218
81112205</t>
  </si>
  <si>
    <t>META 2
Contratar la prestación de servicios profesionales para realizar el apoyo especializado en la definición de los diferentes flujos de información e integración de los módulos de SI CAPITAL instalción en la Contraloria de Bogotá, para la implementación de las Normas Internacionales Contables para el sector público NICSP</t>
  </si>
  <si>
    <t>Se justifica desde el punto de vista técnico, la necesidad de contratar un profesional que realice las labores como "integrador" de dichos módulos, por cuanto se requierse establecer un conjunto con las áreas usuarias las diferentes interacciones y cambios que se realizarán a todos los modulos del SI CAPITAL, que requieren modificación con las aplicaciones de las normas internacioanles contables del Sector Público, NICSP</t>
  </si>
  <si>
    <t>801015 Servicios consultoria negocios administración corporativa
801016 Gerencia de proyectos
861017 Servicios de capacitación no- cientifica</t>
  </si>
  <si>
    <t xml:space="preserve">CONTRALORA AUXILIAR - SUBDIRECCION DE CAPACITACION - SUBDIRECCION FINANCIERA </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</si>
  <si>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</si>
  <si>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En estudio previo</t>
  </si>
  <si>
    <t xml:space="preserve">5 dias hábiles </t>
  </si>
  <si>
    <t xml:space="preserve">80131504 Servicios de alojamiento </t>
  </si>
  <si>
    <t>Contratar la prestación de servicios para el alojamiento y alimentación de la delegación que asistirá en representación de la Contraloria de Bogotá, a los Juegos Nacionales del Control Fiscal (Previa invitacón)</t>
  </si>
  <si>
    <t>Teniendo en cuenta que lo Juegos Nacionales del Control Fiscal son el máximo evento deportivo que congrega a los deportistas más destacados de cada Contraloria Territorial, se ve la necesidad de contratar servicios  de alojamiento y alimentación para la delegación que represente la entidad</t>
  </si>
  <si>
    <t>53102900 Prendas deportivas</t>
  </si>
  <si>
    <t xml:space="preserve">Teniendo en cuenta que los Juegos Nacionales de Control Fiscal son el máximo evento deportivo que congrega a los deportistas mas destacados de cada Contraloria Territorial, se ve la necesidad de contratar la compra de uniformes para la delegación que represente a la entidad en dicho evento. </t>
  </si>
  <si>
    <t xml:space="preserve">Memorando 3-2016-07469 del 30-03-2016
Contrato 31 de 6 de mayo de 2016 con Grupo Laboral Ocupacional SAS </t>
  </si>
  <si>
    <t xml:space="preserve">Se hace necesario necesario contratar la compra de dos silla sde ruedas para transporte de compañía que facilite el trasldado de los funcionarios(as) que presentan accidentes de trabajo, bajas repentinas de su salud en las diferentes areas de trabajo, ya sea para el servicio medico de la entidad o para el servisio medico externo </t>
  </si>
  <si>
    <t>432300000 Sofware</t>
  </si>
  <si>
    <t xml:space="preserve">Realización encuesta psicosocial mediante la aplicación de un software especializado para calificar respuestas </t>
  </si>
  <si>
    <t xml:space="preserve">Se requiere dar cumplimiento a las disposiciones legales emitidas por el Ministerio de la Protección Social en la Resolución 2646 de 2008, que establece que las organizaciones son responsables de asumir la evaluación del riesgo psicosocial de sus funcionario a través de la Bateria de Riesgo Psicosocial validadas en Colombia por el Ministerio </t>
  </si>
  <si>
    <t>En desarrollo del programa de ahorro y uso eficiente de agua del PIGA y en cumplimiento al Decreto 3102 de 1997 Art 6 y 7 y Resolución 0242 de 2014 Art 13 se hace necesario adquirir válvulas ahorradoras de agua para las posetas de lavado de toda la Entidad.</t>
  </si>
  <si>
    <t>23241615 Grifos</t>
  </si>
  <si>
    <t>39111503 Diodos emisores de luz (Led)</t>
  </si>
  <si>
    <t>En desarrollo del programa de ahorro y uso eficiente de energìa y  atendiendo la necesidad de optimizar el consumo de energía en el piso 5 de la Sede Principal donde se proyecta la instalación del panel solar se hace necesario la sustitución de las luminarias actuales por una tipo led.</t>
  </si>
  <si>
    <t>25172404  Sistema de almacenaje de combustible hibrido                                     121616002                     Catalizadores de combustión</t>
  </si>
  <si>
    <t>En desarrollo del programa de movilidad urbana sostenible del PIGA y en cumplimiento de la Resolución 242 de 2014 Art 13 en cuanto a uso eficiente de los combustibles se hace necesario la implementación de celdas de hidrogeno en los vehiculos de la Entidad.</t>
  </si>
  <si>
    <t xml:space="preserve">Prestar los servicios para la celebración de la XXI Semana de la Seguridad Social en el trabajo de la Contraloria de Bogotá. </t>
  </si>
  <si>
    <t>Dada la importancia de manetener el compromiso de los funcionarios con sus estilos de vida y trabajo saludable como pilar fundamental y medio para faciliar la prevención y control de los riesgos laborales, se hace necesario desarrollar un evento con caracter promocional que posicione las actividades de seguridad y salud, manteniendo las expectativas de todas las instancias de la entidad y desde luego de sus funcionarios frente a los objetivos y plan de trabajo del SG SST</t>
  </si>
  <si>
    <t xml:space="preserve">93141701
Organización de eventos culturales
</t>
  </si>
  <si>
    <t xml:space="preserve">Dada la importancia institucional de cumplir cabalmente con los términos establecidos por el Decreto 1072 del 26 de mayo de 2015, expedido por el Ministerio de Trabajo para la implementación del Sistema de Gestión de la Seguridad y Salud en el Trabajo, y ante la necesidad de institucionalizarlo y promover el compromiso y la participación de todos lo funcionarios e instancias de la entidad en la identificacion de los peligros, la prevención y el control de los riesgos laborales, así como la promoción y prevención integral de la salud, se hace necesario organizar un evento en una jornada para el lanzamiento de dicho Sistema, centrando la atención de los funcionarios hacia los objetivos del mismo </t>
  </si>
  <si>
    <t>10 dias habiles</t>
  </si>
  <si>
    <t>5 dias habiles</t>
  </si>
  <si>
    <t>nuevo</t>
  </si>
  <si>
    <t>Memorado radicado de necesidad 3-2016-12741</t>
  </si>
  <si>
    <t>ANGELA CONSUELO LAGOS PRIETO ( E)</t>
  </si>
  <si>
    <t>25101500
Vehículos de 
Pasajeros</t>
  </si>
  <si>
    <t>Se requiere renovar el parque automotor de la Contraloría, para lograr eficiencia en el consumo de combustible y mantenimiento y mejorar el desarrollo de los operativos misionales que se deben cumplir en ejercicio de la labor fiscalizadora de la Entidad.</t>
  </si>
  <si>
    <t>Contratacion Directa</t>
  </si>
  <si>
    <t>Dentro de laEstrategia GEL del MINTIC y conforme a los pryectos fijados en el PETIC 2016-2020 y plan de acción de la presente vigencia se requiere contar con el apoyo de un profesiional que coordine, lidere, y apoye la implementación del Modelo de Seguridad de la información.</t>
  </si>
  <si>
    <t>Se ha identificado que de acuerdo a las modificaciones y reubicaciones de espacios en las diferentes áreas y sedes de la Contraloría de Bogotá,  se ha deteriorado el sistema de cableado estrucutrado, lo que puede generar dificultades en el desempeño de la Red. De igual fiorma se requiere adicionar o reubicar puntos de acuerdo a las necesidades de las áreas.Por ello, se requiere contar con el servicio especializdo que garnatice y certifique las instalaciones de todos los puntos.</t>
  </si>
  <si>
    <t xml:space="preserve">Se requiere contratar Asesoria y acompañamiento en la adopción de marco concpetual para la preparación y presentación de información financiera y las normas para el reconocimiento, medición, revelación y presentación de los hechos económicos durante el periodo de preparación obligatoria previsto en la resolución 533 de 2015, expedida por la Contaduria General de la Nación, mediante la cual se adopta el Marco Normativo aplicable a las Entidades de Gobierno, basado en las NICSP al interior de la Contraloría de Bogota y para la preparación del Plan de Auditoria especial para el seguimiento al cronograma que deben adelantar los sujetos vigilados en el periodo de preparación obligatoria. </t>
  </si>
  <si>
    <t>Se requiere Implementar NICSP 100% Nuevo marco normativo contable bajo normas internacionales de contabilidad del sector público - NICSP</t>
  </si>
  <si>
    <t>Se radica necesidad el 16 de mayo de 2016
Contrato suscrito No. 37 de 23 de mayo de 2016 con Luis Alfonso Colmenares Rodriguez</t>
  </si>
  <si>
    <t>Se radica necesidad el 16 de mayo de 2016
Contrato suscrito No. 38 de 23 de mayo de 2016 con Hernando Ferney Marin Rodriguez</t>
  </si>
  <si>
    <t>Teniendo en cuenta que la Contraloría tiene implementado desde el año  2014 el servicio de correo en la nube para 1.000 usuarios se hace necesario hacer la renovación de estas licencias para la vigencia 2016, ya que se constituye en la herramienta de comunicacion institucional.  Se hace necesario adquirir una solución integral de ANTIVIRUS que proteja los equipos de cómputo y los servidores de la entidad, ante posibles ataques informáticos.</t>
  </si>
  <si>
    <t>Memorando de solicitud de contratación del 14 de abril de 2016 
Contrato No. 33 de 17-05-2016. Orden de Compra 8373 Acuerdo Marco de Precios. Con Twity S.A.</t>
  </si>
  <si>
    <t>Memorando de solicitud de contratación del 14 de abril de 2016. 
Contrato No. 34 de 17-05-2016, Orden de compra 8374 Acuerdo Marco de Precios, Confecciones Paez S.A.</t>
  </si>
  <si>
    <t>Memorando de solicitud de contratación del 14 de abril de 2016. 
Contrato No. 35 de 17-05-2016, Orden de compra 8375 Acuerdo Marco de Precios, Twity S.A.</t>
  </si>
  <si>
    <t xml:space="preserve">Memorando de solicitud de contratación del 14 de abril de 2016.
Contrato No. 36 de 17-05-16, Orden de Compra 8376 Acuerdo Marco de Precios, con Fernando Guerrero Caro </t>
  </si>
  <si>
    <t>Memorando 3-2016-07832 del 01-04-2016
Contrato No. 41 de 26-05-2016 con REDEX SAS</t>
  </si>
  <si>
    <t xml:space="preserve">Memorando 3-2016-11999 del 16-05-2016
Contrato No. 44 de 31 de mayo de 2016 Lorena Jeisel Arias Pinzon </t>
  </si>
  <si>
    <t xml:space="preserve">Memorando 3-2016-11696 del 11-05-2016
Contrato suscrito No. 42 de  27 de mayo de 2016 JAIME ALBERTO VERA ROJAS
</t>
  </si>
  <si>
    <t>Memorando 3-2016-11704 del 11-05-2016
Contrato No. 40 de 26 de mayo de 2016  con DIANA GISELLE CARO MORENO</t>
  </si>
  <si>
    <t>Contratar la adquisicion de insumos para la impresión de dos (2) ediciones de la revista Bogota Economica, un (1) informe de gestión, una (1) cartilla institucional y piezas impresas</t>
  </si>
  <si>
    <t xml:space="preserve">Estudio previo </t>
  </si>
  <si>
    <t xml:space="preserve">DIRECCION DE RESPONSABILIDAD FISCAL </t>
  </si>
  <si>
    <t>Prestación de servicios profesionales para apoyar las actuaciones de los procesos de Responsabilidad Fiscal que adelanta la Contraloría de Bogotá, y así evitar que se presente el fenómeno jurídico de la prescripción. Todo ello conforme al reparto que le sea asignado.</t>
  </si>
  <si>
    <t>Se requiere apoyo al desarrollo de los procesos de Responsabilidad Fiscal y Jurisdicción Coactiva desde la vigencia 2010, para evitar que opere el fenómeno jurídico de la prescripción.</t>
  </si>
  <si>
    <r>
      <rPr>
        <b/>
        <sz val="10"/>
        <rFont val="Arial"/>
        <family val="2"/>
      </rPr>
      <t>Meta 8</t>
    </r>
    <r>
      <rPr>
        <sz val="10"/>
        <rFont val="Arial"/>
        <family val="2"/>
      </rPr>
      <t xml:space="preserve">
Asesoria y acompañamiento en la adopción de marco concpetual para la preparación y presentación de información financiera y las normas para el reconocimiento, medición, revelación y presentación de los hechos económicos durante el periodo de preparación obligatoria previsto en la resolución 533 de 2015, expedida por la Contaduria General de la Nación, mediante la cual se adopta el Marco Normativo aplicable a las Entidades de Gobierno, basado en las NICSP al interior de la Contraloría de Bogota y para la preparación del Plan de Auditoria especial para el seguimiento al cronograma que deben adelantar los sujetos vigilados en el periodo de preparación obligatoria. </t>
    </r>
  </si>
  <si>
    <r>
      <rPr>
        <b/>
        <sz val="10"/>
        <rFont val="Arial"/>
        <family val="2"/>
      </rPr>
      <t>META 7.</t>
    </r>
    <r>
      <rPr>
        <sz val="10"/>
        <rFont val="Arial"/>
        <family val="2"/>
      </rPr>
      <t xml:space="preserve">
Contratatar la prestación de servicios profesionales para el apoyo de la Dirección Técnica del grupo de gestión documental de la Contraloría de Bogotá mediante definición de directrices de gestión, sustentación y aprobación de documentos archivísticos, tablas de valoración documental, anexos reglamentarios y políticas de caraterización de usuarios para el acceso a los documentos que produce la entidad, así como aquellos instrumentos que requieran aprobanción del Comité Interno de Archivo de la Entidad y el Concejo Distrital de Archivos de Bogotá, en cumplimeinto de las metas establecidas en el Plan de Acción".</t>
    </r>
  </si>
  <si>
    <t>Contratar el suministro de la dotación de vestido y calzado para las servidoras y servidores que ocupan el cargo de Auxiliares de Servicios Generales de la Contraloría de Bogotá D.C.</t>
  </si>
  <si>
    <t>Adquisición, configuración e instalación de 1100 licencias de antivirus por un año, para los computadores de la Controlaría de Bogotá.</t>
  </si>
  <si>
    <t>Memorando 3-2016-04294 del 22-02-2016.
Reenviado: 3-2016-09286 del 18-04-2016.
Contrato No. 46 de 09-06-2016 IMPORTADORA COLOMBIANA DE ARTICULOS ESPECIALES LTDA — IMCARE</t>
  </si>
  <si>
    <t>Contrato No. 48 de 14-06-2016 KAPITAL GROUP SAS</t>
  </si>
  <si>
    <t xml:space="preserve">Memorando 3-2016-03156 del 10-02-2016
Se realizó prorroga al contrato No. 32-2014 de corredor de seguros de la vigencia anterior, con fecha de terminación 23-09-2016 </t>
  </si>
  <si>
    <t>SANDRA CORTES</t>
  </si>
  <si>
    <t>331150742-1195</t>
  </si>
  <si>
    <t xml:space="preserve">Fortalecimiento al Sistema Integrado de Gestión y de la Capacidad Institucional </t>
  </si>
  <si>
    <r>
      <rPr>
        <b/>
        <sz val="10"/>
        <rFont val="Arial"/>
        <family val="2"/>
      </rPr>
      <t>META 3 Gestión Documental Proyecto 1195</t>
    </r>
    <r>
      <rPr>
        <sz val="10"/>
        <rFont val="Arial"/>
        <family val="2"/>
      </rPr>
      <t xml:space="preserve">
Programa del sistema integrado de  conservación para Archivo Documental</t>
    </r>
  </si>
  <si>
    <r>
      <rPr>
        <b/>
        <sz val="10"/>
        <rFont val="Arial"/>
        <family val="2"/>
      </rPr>
      <t>META 3 Gestión Documental Proyecto 1195</t>
    </r>
    <r>
      <rPr>
        <sz val="10"/>
        <rFont val="Arial"/>
        <family val="2"/>
      </rPr>
      <t xml:space="preserve">
Programa de capacitación Decreto 1080 de 2015 y Ley 594 de 2000</t>
    </r>
  </si>
  <si>
    <t>331150743-1196</t>
  </si>
  <si>
    <t>Fortalecimiento al mejoramiento de la Infraestructura Física de la Contraloria de Bogotá</t>
  </si>
  <si>
    <r>
      <rPr>
        <b/>
        <sz val="10"/>
        <rFont val="Arial"/>
        <family val="2"/>
      </rPr>
      <t>META 1  Adecuar sedes y áreas de trabajo PROYECTO 1196</t>
    </r>
    <r>
      <rPr>
        <sz val="10"/>
        <rFont val="Arial"/>
        <family val="2"/>
      </rPr>
      <t xml:space="preserve">
Mantenimiento preventivo y correctivo de las puertas en vidrio templado instaladas en los accesos en las diferentes dependencias del edificio Lotería de Bogotá, sede principal de la Contraloría de Bogotá.</t>
    </r>
  </si>
  <si>
    <r>
      <rPr>
        <b/>
        <sz val="10"/>
        <rFont val="Arial"/>
        <family val="2"/>
      </rPr>
      <t xml:space="preserve">META 1  Adecuar sedes y áreas de trabajo PROYECTO 1196
</t>
    </r>
    <r>
      <rPr>
        <sz val="10"/>
        <rFont val="Arial"/>
        <family val="2"/>
      </rPr>
      <t xml:space="preserve">
Interventoría técnica, administrativa, jurídica, financiera y ambiental de la obras de mitigación para el  manejo de aguas servidas, superficiales y estabilidad geotécnica del Centro de Estudios de la Contraloría de Bogotá. </t>
    </r>
  </si>
  <si>
    <t>331150742-1199</t>
  </si>
  <si>
    <t>Fortalecimiento al Control Social a la Gestión Pública</t>
  </si>
  <si>
    <r>
      <rPr>
        <b/>
        <sz val="10"/>
        <color indexed="8"/>
        <rFont val="Arial"/>
        <family val="2"/>
      </rPr>
      <t>META 2 PIGA PROYECTO 1195</t>
    </r>
    <r>
      <rPr>
        <sz val="10"/>
        <color indexed="8"/>
        <rFont val="Arial"/>
        <family val="2"/>
      </rPr>
      <t xml:space="preserve">
Adquisiciòn de luminarias tipo Let para la sustituciòn de las actuales en el pìso 5 de la Sede Principal de la Entidad </t>
    </r>
  </si>
  <si>
    <r>
      <rPr>
        <b/>
        <sz val="10"/>
        <color indexed="8"/>
        <rFont val="Arial"/>
        <family val="2"/>
      </rPr>
      <t>META 2 PIGA PROYECTO 1195</t>
    </r>
    <r>
      <rPr>
        <sz val="10"/>
        <color indexed="8"/>
        <rFont val="Arial"/>
        <family val="2"/>
      </rPr>
      <t xml:space="preserve">
Suministro, instalación y mantenimiento por un año de  de sistemas de celdas de hidrògeno para ahorro de combustible en 9 vehìculos del parque automotor de la Entidad. </t>
    </r>
  </si>
  <si>
    <r>
      <rPr>
        <b/>
        <sz val="10"/>
        <color indexed="8"/>
        <rFont val="Arial"/>
        <family val="2"/>
      </rPr>
      <t>META 2 PIGA PROYECTO 1195</t>
    </r>
    <r>
      <rPr>
        <sz val="10"/>
        <color indexed="8"/>
        <rFont val="Arial"/>
        <family val="2"/>
      </rPr>
      <t xml:space="preserve">
Prestación del servicio de diseño  e implementaciòn de un sistema de reutilizaciòn de aguas lluvias en 2 sedes de la Entidad y presentaciòn de alternativas tecnologicas de ahorro de agua en la Contraloìa de Bogotà. </t>
    </r>
  </si>
  <si>
    <r>
      <rPr>
        <b/>
        <sz val="10"/>
        <color indexed="8"/>
        <rFont val="Arial"/>
        <family val="2"/>
      </rPr>
      <t>META 2 PIGA PROYECTO 1195</t>
    </r>
    <r>
      <rPr>
        <sz val="10"/>
        <color indexed="8"/>
        <rFont val="Arial"/>
        <family val="2"/>
      </rPr>
      <t xml:space="preserve">
Suministro, instalación y puesta en servicio de un sistema de generación de energía a través de paneles solares fotovoltaicos para la sede principal de la Contraloría de Bogotá</t>
    </r>
  </si>
  <si>
    <r>
      <rPr>
        <b/>
        <sz val="10"/>
        <color indexed="8"/>
        <rFont val="Arial"/>
        <family val="2"/>
      </rPr>
      <t>META 2 PIGA PROYECTO 1195</t>
    </r>
    <r>
      <rPr>
        <sz val="10"/>
        <color indexed="8"/>
        <rFont val="Arial"/>
        <family val="2"/>
      </rPr>
      <t xml:space="preserve">
Servicio de ilustración, diseño y diagramación, corrección de estilo e impresión de trescientos (300) ejemplares de un libro que reúna los cuentos que participaron en el tercer concurso de cuento interno sobre temáticas ambientales de la entidad, así como información del PIGA.</t>
    </r>
  </si>
  <si>
    <r>
      <rPr>
        <b/>
        <sz val="10"/>
        <color indexed="8"/>
        <rFont val="Arial"/>
        <family val="2"/>
      </rPr>
      <t>META 2 PIGA PROYECTO 1195</t>
    </r>
    <r>
      <rPr>
        <sz val="10"/>
        <color indexed="8"/>
        <rFont val="Arial"/>
        <family val="2"/>
      </rPr>
      <t xml:space="preserve">
Diseño, diagramación e impresión de calendarios de escritorio del año 2017, relacionados con el Plan Institucional de Gestión Ambiental -PIGA de la Contraloria de Bogota D.C</t>
    </r>
  </si>
  <si>
    <r>
      <rPr>
        <b/>
        <sz val="10"/>
        <rFont val="Arial"/>
        <family val="2"/>
      </rPr>
      <t>META 4 PROYECTO 1195</t>
    </r>
    <r>
      <rPr>
        <sz val="10"/>
        <rFont val="Arial"/>
        <family val="2"/>
      </rPr>
      <t xml:space="preserve">
Implementar NICSP 100% Nuevo marco normativo contable bajo normas internacionales de contabilidad del sector público - NICSP</t>
    </r>
  </si>
  <si>
    <t>DIRECCION TECNICA DE PLANEACION</t>
  </si>
  <si>
    <t>331150744-1194</t>
  </si>
  <si>
    <t>Fortalecimiento de la Infraestructura de Tecnologias de la Información y las Comunicaciones de la Contraloria de Bogotá D.C.</t>
  </si>
  <si>
    <r>
      <rPr>
        <b/>
        <sz val="10"/>
        <rFont val="Arial"/>
        <family val="2"/>
      </rPr>
      <t>META 2 Diseñar e implementar Sistema de Gestión de Seguridad de la Información PROYECTO 1194</t>
    </r>
    <r>
      <rPr>
        <sz val="10"/>
        <rFont val="Arial"/>
        <family val="2"/>
      </rPr>
      <t xml:space="preserve">
Contratación de Servicios para la actualización, ampliación y mantenimiento del cableado estrucutrado</t>
    </r>
  </si>
  <si>
    <r>
      <rPr>
        <b/>
        <sz val="10"/>
        <rFont val="Arial"/>
        <family val="2"/>
      </rPr>
      <t>META 2 Diseñar e implementar Sistema de Gestión de Seguridad de la Información PROYECTO 1194</t>
    </r>
    <r>
      <rPr>
        <sz val="10"/>
        <rFont val="Arial"/>
        <family val="2"/>
      </rPr>
      <t xml:space="preserve">
Adquisición e instalación de sistema de aire acondicionado In Row para Datacenter.</t>
    </r>
  </si>
  <si>
    <r>
      <rPr>
        <b/>
        <sz val="10"/>
        <rFont val="Arial"/>
        <family val="2"/>
      </rPr>
      <t>META 2 Diseñar e implementar Sistema de Gestión de Seguridad de la Información PROYECTO 1194</t>
    </r>
    <r>
      <rPr>
        <sz val="10"/>
        <rFont val="Arial"/>
        <family val="2"/>
      </rPr>
      <t xml:space="preserve">
Contratación de servicios de Help Desk, administración y mantenimiento de plataforma tecnológica.</t>
    </r>
  </si>
  <si>
    <r>
      <rPr>
        <b/>
        <sz val="10"/>
        <rFont val="Arial"/>
        <family val="2"/>
      </rPr>
      <t>META 2 Diseñar e implementar Sistema de Gestión de Seguridad de la Información PROYECTO 1194</t>
    </r>
    <r>
      <rPr>
        <sz val="10"/>
        <rFont val="Arial"/>
        <family val="2"/>
      </rPr>
      <t xml:space="preserve">
Renovación licenciamiento Autocad y Suit de Adobe.</t>
    </r>
  </si>
  <si>
    <t xml:space="preserve">Saldo disponible para esta necesidad despues de suscribir el Cotrato No. 4
</t>
  </si>
  <si>
    <t xml:space="preserve">SANDRA SOTELO </t>
  </si>
  <si>
    <t>Memorando 3-2015-26853 del 29-12-2015.  y memorando 3-2016-00035 de 04-01-2016
Contaro 11 del 22-02-2016 con PUBLICACIONES SEMANA S.A</t>
  </si>
  <si>
    <t xml:space="preserve">Memorando 3-2015-26853 del 29-12-2015.
Se devuelve necesidad con morando 3-2016-00777 de 18-01-2016, en razón a que el contrato no. 107-2015 (Espectador), se encuentraba en eejecución con fecha de terminación 09-2016. Se devuelve necesidad con morando 3-2016-00943 de 20-01-2016, en razón los siguientes se encontraba en ejecución: Contrato 099-2015 La Republica con fecha de terminación 08-2016, Contrato 118-2015 El Teimpo con fecha de terminación 08-2016, Contrato 117-2015 Portafolio con fecha de terminación 11-2016.
</t>
  </si>
  <si>
    <t>OSCAR JULIAN SANCHEZ CASAS</t>
  </si>
  <si>
    <r>
      <rPr>
        <b/>
        <sz val="10"/>
        <color indexed="8"/>
        <rFont val="Arial"/>
        <family val="2"/>
      </rPr>
      <t>META 2 PIGA PROYECTO 1195</t>
    </r>
    <r>
      <rPr>
        <sz val="10"/>
        <color indexed="8"/>
        <rFont val="Arial"/>
        <family val="2"/>
      </rPr>
      <t xml:space="preserve">
Adquisición de bolsas biodegradables y compostales y Bolsas plásticas de baja densidad para el manejo y disposición de los residuos ordinarios y reciclables de la Contraloría de Bogotá.</t>
    </r>
  </si>
  <si>
    <r>
      <rPr>
        <b/>
        <sz val="10"/>
        <rFont val="Arial"/>
        <family val="2"/>
      </rPr>
      <t>META 2 PIGA PROYECTO 1195</t>
    </r>
    <r>
      <rPr>
        <sz val="10"/>
        <rFont val="Arial"/>
        <family val="2"/>
      </rPr>
      <t xml:space="preserve">
Contratar la prestación del servicio de mantenimiento de material vegetal para la Contraloría de Bogotá, en sus diferentes sedes.
</t>
    </r>
  </si>
  <si>
    <t>Se radica necesidad con memorando 3-2016-18143 de 18-07-2016</t>
  </si>
  <si>
    <t>Memorando 3-2016-18391 de 21-07-2016</t>
  </si>
  <si>
    <t xml:space="preserve">Contratar la prestación de servicios de un (01) instructor de baile con el fin de conformar el Grupo de Danzas de la Contraloría </t>
  </si>
  <si>
    <t xml:space="preserve">Se hace necesario contratar los servicios de instructor de baile para fortalecer las actividades sociales y culturales de la entidad para que representen a la entidad en muestras culturales distritales. </t>
  </si>
  <si>
    <t xml:space="preserve">En elaboración de estudio previo </t>
  </si>
  <si>
    <t>25-12-216</t>
  </si>
  <si>
    <t xml:space="preserve">Contratar los servicios profesionales -abogados-para que adelanten los procesos de responsabilidad fiscal que se tramitan en la Contraloría de Bogotá y así evitar que se presenten los fenómenos jurídicos de prescripción y de la caducidad. Todo ello conforme al reparto que le sea asignado. </t>
  </si>
  <si>
    <t>MAURICIO BARON GRANADOS - Director Responsabilidad Fiscal y Jurisdiccion  Coactiva</t>
  </si>
  <si>
    <t>80121704  Servicios legales sobre contratos</t>
  </si>
  <si>
    <t>80121704  Servicios legales sobre contratos
80121706 Servicios Legales sobre derecho laboral.
80121707 Servicios Legales para disputas laborales.</t>
  </si>
  <si>
    <t>Esta necesidad fue aprobado en Junta de Compras No. 8 -2016.
Se radica necesidad con memorando 3-2016-19029 de 26-07-2016</t>
  </si>
  <si>
    <t>Contratar el servicio de transporte terrestre de ida y regreso a Giradot (Cundinamarca) a fin de trasladar los servidores de la Contraloría de Bogotá, D.C. con su grupo de beneficiarios y  movilizarlos dentro del municipio de Girardot , con el fin de que que asistan a las diferentes actividades programadas en el marco de la XXX Olimpiadas Internas de Integración Cultural 2016</t>
  </si>
  <si>
    <t>Memorando 3-2016-17603 de 12-07-2016
Memorando 3-2016-19153 de 27-07-2016, necesidad ajustada</t>
  </si>
  <si>
    <t xml:space="preserve">Desarrollar y ejecutar estrategias para fortalecer el Sistema Integrado de Gestión - SIG en la Contraloria de Bogotá, D.C. a cargo de la Dirección de Planeación </t>
  </si>
  <si>
    <r>
      <rPr>
        <b/>
        <sz val="10"/>
        <rFont val="Arial"/>
        <family val="2"/>
      </rPr>
      <t>META 5 PROYECTO 1195</t>
    </r>
    <r>
      <rPr>
        <sz val="10"/>
        <rFont val="Arial"/>
        <family val="2"/>
      </rPr>
      <t xml:space="preserve">
Contratar los servicios profesionales –abogados- para que adelantes los procesos de responsabilidad fiscal que ese tramitan en la Contraloría de Bogotá y así evitar que se presenten los fenómenos jurídicos de la prescripción y de la caducidad. Todo ello conforme al reparto que sea asignado. 
</t>
    </r>
  </si>
  <si>
    <t xml:space="preserve">Se requiere apoyo al desarrollo de los procesos de Responsabilidad Fiscal y Jurisdicción Coactiva,  para evitar que opere el fenómeno jurídico de la prescripción y la caducidad </t>
  </si>
  <si>
    <t>En desarrollo del PAD 2016 en la Dirección de Hbitat y Ambiente, de acuerdo a los establecido en el Acuerdo 519 de 2012, la Constitución Política de Colombai Art. 209 y la Resolución Reglamentaria 041-2014, se hace necesario contrtar personal suficiente e idoneo para atender los requerimientos técnicos ambientales de la dependencia, que surgan en desarrollo de las funciones en el proceso auditor del JBJCM, el IDIGER-FONDIGER y la SDA</t>
  </si>
  <si>
    <t>LUZ MARY PERALTA RODRIGUEZ - Dirección Hábitat y Ambiente</t>
  </si>
  <si>
    <r>
      <rPr>
        <b/>
        <sz val="10"/>
        <rFont val="Arial"/>
        <family val="2"/>
      </rPr>
      <t>META 2 Diseñar e implementar Sistema de Gestión de Seguridad de la Información PROYECTO 1194</t>
    </r>
    <r>
      <rPr>
        <sz val="10"/>
        <rFont val="Arial"/>
        <family val="2"/>
      </rPr>
      <t xml:space="preserve">
Adición 1 al contrato 92 de 2015 con ETB, Objeto: Contratar los Servicios Integrales de Conectividad requeridos por la Contraloría de Bogotá D.c.</t>
    </r>
  </si>
  <si>
    <t>Se restan recursos de la necesidad de canales dedicados de internet y datos, teniendo en cuenta que el Contrato No. 092 de 2015 suscrito con la Empresa de Telecomunicaciones de Bogotá- ETB, termina  el 28 de julio de 2016, y los servicios son requeridos como prioridad en el ejercicio del control fiscal de la Contraloría de Bogotá.</t>
  </si>
  <si>
    <t>RODRIGO HERNAN REY LOPEZ</t>
  </si>
  <si>
    <t>811120 Servicios de
datos
811121 Servicios de
internet</t>
  </si>
  <si>
    <t>Prestación de servicios de Avaluó y Peritaje de dos (2) camionetas, cuatro (4) camperos y (2) Campero3400 cc   de propiedad de la Contraloría de Bogotá.</t>
  </si>
  <si>
    <t>Memorando 3-2016-19087 de 27-07-2016</t>
  </si>
  <si>
    <t>Memorando 3-2016-18863 de 26-07-2016</t>
  </si>
  <si>
    <t>En estudios previos</t>
  </si>
  <si>
    <t>De acuerdo a la decisión aprobada en Junta de Compras No. 8 se solicita traslado de recursos por valor de $600,000,00 a la Meta 2 del proyecto 1196.</t>
  </si>
  <si>
    <t xml:space="preserve">Adquisición de Kits de carretera para dotar adecuadamente el parque automotor de propiedad de la Contraloría de Bogotá y/o de los que llegaré a ser legalmente responsable, con elementos básicos de prevención y seguridad vial de los conductores a nivel nacional. </t>
  </si>
  <si>
    <t xml:space="preserve">Que los vehículos tipo camionetas Chevrolet Luv D-MAX 2007 y los camperos Chevrolet Grand Vitara 2006 y los camperos Toyota Prado 2009 de acuerdo a su tipología requieren reposición con el fin de foratalecer la presencia del ejercicio de control fiscal en todas las localidades de la ciudad incluyendo las de dificil acceso, por lo tanto para iniciar el proceso de reposición y que estos vehiculos sean objeto de reforma se hace necesario el avaluó y peritaje. </t>
  </si>
  <si>
    <t xml:space="preserve">Memorando 3-2016-00574 del 14-01-2016.
Memorando 3-2016-05167 del 01-03-2016
Contrato suscrito No. 50 de 07-07-2016 con Vigias de Colombia S.R.L. Ltda.
</t>
  </si>
  <si>
    <r>
      <rPr>
        <b/>
        <sz val="10"/>
        <rFont val="Arial"/>
        <family val="2"/>
      </rPr>
      <t>META 1  Adecuar sedes y áreas de trabajo PROYECTO 1196
Saldo disponible teniendo en cuenta el contrato suscrito 51-2016</t>
    </r>
    <r>
      <rPr>
        <sz val="10"/>
        <rFont val="Arial"/>
        <family val="2"/>
      </rPr>
      <t xml:space="preserve">
Mantenimiento preventivo y correctivo de las puertas en vidrio templado instaladas en los accesos en las diferentes dependencias del edificio Lotería de Bogotá, sede principal de la Contraloría de Bogotá.</t>
    </r>
  </si>
  <si>
    <t xml:space="preserve">Contrato Interadministrativo </t>
  </si>
  <si>
    <t xml:space="preserve">Memorando: 3-2016-07470 del 30-03-2016
Devuelto 
Nueva radicacion de necesidad 3-2016-13685 de 03-06-2016
Devuelto para ajuste de cantidad (300), con radicdo 3-2016-14310 de 09-06-2016
Se radica de nuevo con ajuste de cantidad de apoya pies (300 unidades) mediante memorando  3-2016-14442de 10 de junio de 2016
Contrato No. 58 de 29-07-2016 con OFICOMCO S.A.S
</t>
  </si>
  <si>
    <t xml:space="preserve">Adquisición de apoyapies para los funcionarios de la Contralorìa de Bogotà D.C. de acuerdo al estudio previo, especificaciones tècnicas, invitación pùblica y la propuesta presentada </t>
  </si>
  <si>
    <t>80121704 Servicios Legales Sobre Contratos
80121706 Servicios Legales sobre derecho laboral 
80121707 Servicios Legales para disputas laborales</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</si>
  <si>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</si>
  <si>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Con motivo de la Convocatoria No. 287 de 2013 adoptada mediante Acuerdo No. 464 de 2 de octubre de 2013, se incrementó el volumen de demandas contencioso administrativas, acciones constitucionales, especialmente de tutela, de conciliaciones extrajudiciales, así como también de reclamaciones administrativas y consultas fuera del estándar de labores encomendadas a la Oficina Asesora Jurídica.</t>
  </si>
  <si>
    <t>Se aprueba adición en Junta de Compras No. 8 de 25-07-2016
Memorando 3-2016-18420</t>
  </si>
  <si>
    <t xml:space="preserve">Prestar los servicios profesionales para apoyar la estrategia de comunicación a nivel interno de la organización y los procesos que se adelanten en desarrollo de la misma. </t>
  </si>
  <si>
    <t>En desarrollo de los objetivos institucionales, le trabajo de comunicación a nivel interno de la organización requiere una labor permanente dado el carácter de transversalidad de la información en todos los niveles y dependencias de la entidad.
Se requiere la contratación de una persona con experiencia en el manejo de procesos de comunicación al interior de las organizaciones y en el desarrollo de estrategias comunicacionales y de mejoramiento del clima organizacional.</t>
  </si>
  <si>
    <t xml:space="preserve">JORGE MAURICIO PINILLA BELTRAN </t>
  </si>
  <si>
    <t>DIRECCION DE ESTUDIOS DE ECONOMIA Y POLITICA PUBLICA</t>
  </si>
  <si>
    <t>Se aprueba necesidad de contratación en Junta de Compras No. 8 de 25-07-2016
Memorando 3-2016-19504 de 29-07-2016</t>
  </si>
  <si>
    <t>Contratar un profesional para prestar apoyo a la Dirección de Estudios de Economía y Política Pública, en la consecución, análisis, revisión y consolidación de la información que en el área se desarrollan conforme al PAE 2016, al Plan de Acción 2016 y a las instrucciones que imparta el Contralor de Bogotá o el Contralor Auxiliar y que requiera la elaboración, proyección o aprobación, según el caso, por parte del Director de Estudios de Economía y Política Pública.</t>
  </si>
  <si>
    <t xml:space="preserve">La Dirección de Estudios de Economía de conformidad con lo establecido en el Acuerdo 519  de 2012, es responsable de la elaboración de los productos contemplados en el Plan Anual de Estudios, a través de tres Subdirecciones que la integran, a saber: Subdirección de Evaluación de Política Pública, Subdirección de Estudios de Económicos y Fiscales y Subdirección de Estadísticas y Análisis Presupuestal y Financiero. </t>
  </si>
  <si>
    <t>RODRIGO ALONSO  VERA JAIMES</t>
  </si>
  <si>
    <t xml:space="preserve">DIRECCION ADMINISTRATIVA Y FINANCIERA - SUBDIRECCION DE CONTRATACION </t>
  </si>
  <si>
    <t>La Dirección Administrativa y Financiera maneja y adelanta diversas actividades de carácter jurídico relacionadas con los temas y funciones propias de las Subdirecciones de Contratación, Financiera, Recursos Materiales y Servicios Generales, circunstancia que implica contar con un profesional en derecho para dar trámite a los actos administrativos que surjan del desarrollo de las tareas de las dependencias mencionadas. Por lo anterior, se requiere la persona a contratar para el apoyo jurídico de la Dirección Administrativa y Financiera cuente conocimiento y experiencia en el área de derecho administrativo.
la Subdirección de Contratación de acuerdo a sus funciones debe adelantar diversos procedimientos, actuaciones y tramites de carácter jurídico, dentro de las que se destacan por su número y frecuencia las convocatorias públicas que se adelantan y se encuentra determinadas en el Plan Anual de Adquisiciones (PAA) con sus respectivas modificaciones; para lo cual no cuenta con profesionales en derecho suficientes, toda vez que los abogados asignados a esta Subdirección por la carga laboral no pueden desarrollar las labores de apoyo necesarias para el cumplimiento de las tareas a cargo de dicha dependencia. Por lo anterior, se requiere que la persona a contratar para el apoyo jurídico de la Subdirección de Contratación que cuente con amplios conocimientos en derecho contractual y administrativo.</t>
  </si>
  <si>
    <t>OSCAR JULIAN SANCHEZ CASAS
- LINDA TATIANA SABOGAL RODRIGUEZ</t>
  </si>
  <si>
    <t>Se aprueba necesidad de contratación en Junta de Compras No. 8 de 25-07-2016
Memorando 3-2016-19459 de 29-07-2016</t>
  </si>
  <si>
    <t>Se aprueba necesidad de contratación en Junta de Compras No. 8 de 25-07-2016
Memorando 3-2016-19255 de 28-07-2016</t>
  </si>
  <si>
    <t xml:space="preserve">Teniendo en cuenta el alto impacto que ha cobrado las nuevas tecnologías de la información en el ambito nacional y en el desarrollo de las entidades públicas, puesto que se han convertido en herramientas computacionales e informaticas que procesan, sintetizan, recuperaqn y presentan información incorparada de la más variada forma y consolida, se ha constituido en un conjunto de soportes y canales para el tratamiento y acceso a la información, para dar forma, registrar, almacenar y difundir </t>
  </si>
  <si>
    <t>Contratar la prestación de servicios profesionales de un (1) abogado para la realización y desarrollo de las actividades jurídicas propias de la Dirección Administrativa y Financiera  y la Subdireción de Contratación de la Contraloría de Bogotá, D.C.</t>
  </si>
  <si>
    <t xml:space="preserve">80121704 Servicios Legales Sobre Contratos
</t>
  </si>
  <si>
    <t xml:space="preserve">80101508 Servicios de asesoramientos sobre inteligencia empresarial </t>
  </si>
  <si>
    <t>31-012-2016</t>
  </si>
  <si>
    <r>
      <rPr>
        <b/>
        <sz val="10"/>
        <rFont val="Arial"/>
        <family val="2"/>
      </rPr>
      <t xml:space="preserve">META 2 Adquirir vehículos  PROYECTO 1196 </t>
    </r>
    <r>
      <rPr>
        <sz val="10"/>
        <rFont val="Arial"/>
        <family val="2"/>
      </rPr>
      <t xml:space="preserve">
Adquirir  ocho (8) vehículos por reposición para el ejercicio de la función de vigilancia y control a la gestión fiscal. </t>
    </r>
  </si>
  <si>
    <r>
      <rPr>
        <b/>
        <sz val="10"/>
        <rFont val="Arial"/>
        <family val="2"/>
      </rPr>
      <t>META 2 Diseñar e implementar Sistema de Gestión de Seguridad de la Información PROYECTO 1194</t>
    </r>
    <r>
      <rPr>
        <sz val="10"/>
        <rFont val="Arial"/>
        <family val="2"/>
      </rPr>
      <t xml:space="preserve">
Contratar la prestación de servicios profesionales a la Dirección de Responsabilidad Fiscal y Jurisdicción Coactiva, tendientes a definir los criterios de carácter jurídico para la elaboración del procedimiento necesarios para la adopción del modelo de expediente electrónico, teniendo en cuenta la estructura administrativa y operativa de la Dirección de Responsabilidad de Fiscal y Jurisdicción Coactiva. </t>
    </r>
  </si>
  <si>
    <t xml:space="preserve">Adquisción  de una (1) suscripciòn por un año del diario: La Republica para la Oficina Asesora de Comunicaciones </t>
  </si>
  <si>
    <t>JORGE MAURICIO PINILLA</t>
  </si>
  <si>
    <t xml:space="preserve">Adquisición de a) dos (2) suscripciones por un (1) año del diario EL TIEMPO, b) dos (2) suscripciones por un año del diario PORTAFOLIO, paraq la Oficina Asesora de Comunicaciones y Despacho del Contralor Auxiliar </t>
  </si>
  <si>
    <t xml:space="preserve">Prestación de Servicios </t>
  </si>
  <si>
    <r>
      <rPr>
        <b/>
        <sz val="10"/>
        <rFont val="Arial"/>
        <family val="2"/>
      </rPr>
      <t>META 1  Adecuar sedes y áreas de trabajo PROYECTO 1196</t>
    </r>
    <r>
      <rPr>
        <sz val="10"/>
        <rFont val="Arial"/>
        <family val="2"/>
      </rPr>
      <t xml:space="preserve">
Mantenimiento integral preventivo y correctivo de los bienes muebles, así como el suministro e instalación de mobiliario de acuerdo a las necesidades que se requieran para las sedes de la Contraloria de Bogotá D.C.</t>
    </r>
  </si>
  <si>
    <t xml:space="preserve">Contratar la instalación, mantenimiento y recarga de equipos de Desodorizacion y Aromatización para los baños y unidades sanitarias (sanitarios y orinales)  de la Contraloría de Bogotá D.C., y las demás sedes de propiedad de la Entidad, según especificaciones técnicas dadas por la Contraloría de Bogotá D.C. </t>
  </si>
  <si>
    <t>Memorando 3-2016-20691 de 10-08-2016</t>
  </si>
  <si>
    <t xml:space="preserve">Adquisición de tres (3) suscripciones por un (1) año del diario: El Espectador, para la Oficina Asesora de Comunicaciones, Despacho del Contralor y Despacho Contralor Auxiliar </t>
  </si>
  <si>
    <t>Memorando 3-2016-20817 de 11-08-2016</t>
  </si>
  <si>
    <r>
      <rPr>
        <b/>
        <sz val="10"/>
        <rFont val="Arial"/>
        <family val="2"/>
      </rPr>
      <t>META 1 PROYECTO 1195</t>
    </r>
    <r>
      <rPr>
        <sz val="10"/>
        <rFont val="Arial"/>
        <family val="2"/>
      </rPr>
      <t xml:space="preserve">
Prestar los servicios profesionales para apoyar a la Dirección de Planeación en el análisis de documentos y la elaboración de concpetos jurídicos sobre los temas que se le asigne y que le sean requeridos dentro de la Dirección, y en la elaboración de bases de datos de información normativa.</t>
    </r>
  </si>
  <si>
    <t xml:space="preserve">Necesidad aprobada en Junta de Compras No. 9 de 08-08-2016
Memorando de radicado de necesidad 3-2016-20129 de 05-08-2016
Contrato No. 67 de 10-08-2016 ccon LILIANA JARAMILLO MUTIS </t>
  </si>
  <si>
    <t>FECHA DE CORTE: 31-08-2016</t>
  </si>
  <si>
    <t>Prestación de servicios profesionales para la capacitación de funcionarios (as) de la Contraloria de Bogotá D.C., mediante dos actividades de aprendizaje Diplomado de Normas NIFS y NIICS Nivel 1 - aprendizaje Diplomado de Normas Contables NIFS y NIICS Nivel 2</t>
  </si>
  <si>
    <t>HERMELINA DEL CARMEN ANGULO ANGULO</t>
  </si>
  <si>
    <t xml:space="preserve">REVISAR EL PLAZO DE CONTRATO </t>
  </si>
  <si>
    <t>Prestación de servicios profesionales para la capacitación de funcionarios (as) de la Contraloria de Bogotá D.C., mediante Diplomado en sistema integrado de gestión.</t>
  </si>
  <si>
    <t>Memorando: 3-2016-09153 del 15-04-2016
Devuelto el 12 de mayo para ajustes
Se readica de nuevo 3-2016-13289 del 31 de mayo de 2016
Se recibe necesidad con ajustes 3-2016-18499 de 22-07-2016
Se aprueba ajustes en Junta de Compras No. 9 de 08-08-2016</t>
  </si>
  <si>
    <t>Memorando: 3-2016-09521 del 20-04-2016
Se recibe necesidad con ajustes 3-2016-18499 de 22-07-2016
Se recibe necesidad conm ajustes 3-2016-20064 de 04-08-2016
Se aprueba ajustes en Junta de Compras No. 9 de 08-08-2016</t>
  </si>
  <si>
    <t>Memorando 3-2016-07357 del 29-03-2016.
Memorando 3-2016-08227 del 07-04-2016
Se radica necesidad con ajustes 3-2016-21297 de 18-08-2016</t>
  </si>
  <si>
    <r>
      <rPr>
        <b/>
        <sz val="10"/>
        <rFont val="Arial"/>
        <family val="2"/>
      </rPr>
      <t>META 2 Diseñar e implementar Sistema de Gestión de Seguridad de la Información PROYECTO 1194</t>
    </r>
    <r>
      <rPr>
        <sz val="10"/>
        <rFont val="Arial"/>
        <family val="2"/>
      </rPr>
      <t xml:space="preserve">
Adquisición de una solución de hardware y Software para la  Edición y Producción de Videos Institucionales
Nota: Teniendo en cuenta que el objeto es adquisión se cambia modalidad y tipo de contrato </t>
    </r>
  </si>
  <si>
    <t>Se aprueba necesidad de Contratación en Junta de Compras No. 8 de 25-07-2016
Memorando 3-2016-19510 de 01-08-2016
Contrato No. 059 de 02-08-2016 con ANA YASMIN TORRES TORRES</t>
  </si>
  <si>
    <t xml:space="preserve">80121704 Servicios legales sobre contratos </t>
  </si>
  <si>
    <t>Teniendo en cuenta que los sistemas financieros y administrativos que conforman el SI CAPITAL son de alta relevancia para la operación PRESUPUESTAL, DE PAGOS, CONTABLE DE NOMINA Y DE INVENTARIOS de la Contraloría, se requiere hacer la contratación de profesionales expertos en ORACLE que conocen estos sistemas para contar con el apoyo técnico que respalde los requerimientos de los usuarios, especialmente para la vigencia 2016 donde hay cambios de Plan de Desarrollo y de Armonización de presupuesto y cuentas contables.</t>
  </si>
  <si>
    <t>Adquisicion de suscripcion por un año a periodico El Tiempo (5), El Espectador (3), La Respublica (1), Portafolio (4), Revista Semana (4), Revista Dinero (3), Nuevo Siglo (1)
Nota: Se resta el valor estimado total  la contratación de diario La Republica, diario El Tiempo y Portafoliio</t>
  </si>
  <si>
    <t xml:space="preserve">En estudio previo </t>
  </si>
  <si>
    <t>Se ajusta valor estiamdo de acuerdo a solicitud 3-2016-21504 de 19-08-20163</t>
  </si>
  <si>
    <t xml:space="preserve">Contratar el suministro de elementos de dotación para los Brigadistas y otros grupos de apoyo del Sistema de Gestión de la Seguridad y Salud en el Trabajo, de la Contraloría de Bogotá, D.C.
Objeto Contractual: Contratar la compra de elementos de dotación para el Plan de Prevención y Atención de Emergencias (chalecos para brigadistas, lideres de promoción y prevención, botiquines, señales de evacuación, cascos, monogafas de protección industrias y mascarillas), según especificaciones técnicas. </t>
  </si>
  <si>
    <t>Radicado el 20 de mayo de 2016 hora 4:19 pm
Memorando recibido de necesidad ajustada 3-2016-21426 de 18-08-2016</t>
  </si>
  <si>
    <t xml:space="preserve">Giro Directo </t>
  </si>
  <si>
    <t xml:space="preserve">Avance </t>
  </si>
  <si>
    <r>
      <rPr>
        <b/>
        <sz val="10"/>
        <rFont val="Arial"/>
        <family val="2"/>
      </rPr>
      <t>META 1 PROYECTO 1195</t>
    </r>
    <r>
      <rPr>
        <sz val="10"/>
        <rFont val="Arial"/>
        <family val="2"/>
      </rPr>
      <t xml:space="preserve">
Meta 1 "</t>
    </r>
    <r>
      <rPr>
        <i/>
        <sz val="10"/>
        <rFont val="Arial"/>
        <family val="2"/>
      </rPr>
      <t>Desarrollar y ejecutar estrategias para fortalecer el Sistema Integrado de Gestión - SIG en la Contraloria de Bogotá, D.C. a cargo de la Dirección de Planeación"
Saldo disponible</t>
    </r>
  </si>
  <si>
    <t>Se apueba en necesidad Junta de Compras No. 9 de 08-08-2016
Memorando 3-2016-20399 de 08-08-2016
Memorando 3-2016-20830 de 11-08-2016 se recibe necesidad con ajustada
Memorando 3-2016-21898 de 23-08-2016 se recibe necesidad con ajustada</t>
  </si>
  <si>
    <t>Memorando  3-2016-14764 de 14-6-2016.
Memorando 3-2016-18657 de 25-07-2016, unifican necesidad y radican de nuevo 
Se apueba necesidad  en Junta de Compras No. 9 de 08-08-2016
Memorando 3-2016-20397 de 08-08-2016
Memorando 3-2016-20397 de 11-08-2016 se recibe con ajustes necesidad
Memorando 3-2016-21902 de 23-08-2016 se recibe con ajustes necesidad</t>
  </si>
  <si>
    <r>
      <rPr>
        <b/>
        <sz val="10"/>
        <rFont val="Arial"/>
        <family val="2"/>
      </rPr>
      <t>META 2 Diseñar e implementar Sistema de Gestión de Seguridad de la Información PROYECTO 1194</t>
    </r>
    <r>
      <rPr>
        <sz val="10"/>
        <rFont val="Arial"/>
        <family val="2"/>
      </rPr>
      <t xml:space="preserve">
Contratación de canales dedicados de internet y de datos. Contrtar los Servicios Integrales de Telecomunicaciones requeridos por la Contraloria de Bogotá. 
Objeto a contratar: Contratar los Servicios Integrales de Conectividad rqueridos por la Contraloría de Bogotá D.C. según las especificaciones técnicas en sus distintas sedes.</t>
    </r>
  </si>
  <si>
    <t>Memorando 3-2016-14490 de 10-06-2016 radicación de necesidad 
Se devuelve solicitud de contratacion para ajustes 
Se recibe necesidad 3-2016-21764 de 22-08-2016</t>
  </si>
  <si>
    <t>Se radica necesidad con memorando 3-2016-17583 de 12-07-2016 
Se devuelve el 18-07-2016, para ajustes.
Se radica de nuevo neceisdad con memorando 3-2016-18173 de 18-07-2016
En Junta de Compras No. 9 de 08-08-2016, se arpueba modificación al valor estimado, y una vez revisada la solicitud de aumento se autoriza un valor de $137.000.000, y se solicta trasldo de $30.000.000 del rubro materiales y suministro 
Se recibe necesidad ajustada con memorando 3-2016-21623 de 19-08-2016</t>
  </si>
  <si>
    <t xml:space="preserve">Suministro de bienes conformadas por tóner, unidades fusor y tambor de imagen, para la impresoras de la Contraloria de Bogotá D.C., de conformidad con las especificaciones técnicas descritas en las fechas adjuntas al presente documento.
Objeto a contratar: Adquisción de bienes conformadas por tóner, unidades fusor y tambor de imagen, para las impresoras de la Contraloría de Bogotá. </t>
  </si>
  <si>
    <t>Contratar la prestación de servicios especializado para tres (3) caminatas ecológicas, cada una con grupos de 52 personas para un total de 156 personas, (servidores y familias) de la Contraloría de Bogotá,D.C.</t>
  </si>
  <si>
    <t>Memorando 3-2016-07463 del 30-03-2016
Se recibe necesidad  con ajuste en memorando 3-2016-21957 de 24-08-2016</t>
  </si>
  <si>
    <r>
      <rPr>
        <b/>
        <sz val="10"/>
        <rFont val="Arial"/>
        <family val="2"/>
      </rPr>
      <t xml:space="preserve">78181507 </t>
    </r>
    <r>
      <rPr>
        <sz val="10"/>
        <rFont val="Arial"/>
        <family val="2"/>
      </rPr>
      <t xml:space="preserve">Reparación y
mantenimiento
81101605 
Servicios electromecánicos
25101503 
Carros
</t>
    </r>
  </si>
  <si>
    <r>
      <rPr>
        <b/>
        <sz val="10"/>
        <rFont val="Arial"/>
        <family val="2"/>
      </rPr>
      <t>15121500</t>
    </r>
    <r>
      <rPr>
        <sz val="10"/>
        <rFont val="Arial"/>
        <family val="2"/>
      </rPr>
      <t xml:space="preserve"> Aceite motor
</t>
    </r>
    <r>
      <rPr>
        <b/>
        <sz val="10"/>
        <rFont val="Arial"/>
        <family val="2"/>
      </rPr>
      <t>25172504</t>
    </r>
    <r>
      <rPr>
        <sz val="10"/>
        <rFont val="Arial"/>
        <family val="2"/>
      </rPr>
      <t xml:space="preserve"> Llantas para automóviles o camionetas</t>
    </r>
  </si>
  <si>
    <t>selección Abreviada Subasta Inversa</t>
  </si>
  <si>
    <t>Prestación del servicio de mantenimiento integral preventivo y correctivo con suministro de repuestos, filtros, lubricantes, mano de obra, revisión técnico mecánica y electricidad y suminstro e instalación de llantas para los vehículos que conforman el parque automotor de propiedad de la Contraloria de Bogotá D.C. y de los que llegaré a ser legalmente responsable.</t>
  </si>
  <si>
    <t>Mantener en buen funcionamiento el rodamiento del parque automotor de la Contraloría de Bogotá.
Suministrar aceites, lubricantes, refrigerantes, filtros para el normal mantenimiento y funcionamiento del parque automotor de la Contraloría de Bogotá.
Se requiere la compra de llantas para los vehiculos de la Entidad y los que fuere legalmente resposable, teniendo en cuenta que no se cuenta con un stock de inventario suficiente para las ferencias de los nuevos vehículos  para realizar el mantenimiento de los automotores .</t>
  </si>
  <si>
    <t>Memorando: 3-2016-09470 del 20-04-2016
Se unifica necesidad con la de compra de llantas, matenimiento de camionetas y repuestos vehiculo, para realizar solo un proceso contractual.
Se recibe necesidad con memorando 3-2016-21587 de 19-08-2016 con unificacion de necesidades</t>
  </si>
  <si>
    <t>Se unifica necesidad con la de compra de llantas, matenimiento de camionetas y repuestos vehiculo, para realizar solo un proceso contractual.
Se recibe necesidad con memorando 3-2016-21587 de 19-08-2016 con unificacion de necesidades</t>
  </si>
  <si>
    <t>Remuneración servicios técnicos</t>
  </si>
  <si>
    <t xml:space="preserve">80121704 Servicios de Oficina </t>
  </si>
  <si>
    <t xml:space="preserve">La Dirección Administrativa y Financiera y la Subdirección de Contratación, manejan y adelantan diversas actividades para dar cumplimiento a la normatividad vigente antes descrita, como actualizar y hacer la correcta publicidad del Plan Anual de Adquisiciones, buscar estrategias de contratación efectivas, agiles y que estén acorde a la ley, así las contrataciones que se adelanten por Acuerdo Marco de Precios y las compras en grandes superficies por medio de la Tienda Virtual del Estado Colombiano. Por lo anterior, se hace necesario contratar una persona con conocimiento y experiencia en temas relacionados con planeación y contratación estatal, adquisición de bienes y servicios por la Tienda Virtual del Estado Colombiano y seguimiento y actualización del Plan Anual de Adquisiciones (PAA). </t>
  </si>
  <si>
    <t>LINDA TATIANA SABOGAL RODRIGUEZ</t>
  </si>
  <si>
    <t xml:space="preserve">Prestación de servicios para el desarrollo de las actividades que con llevan la aplicabilidad del "Plan Institucional de Seguridad Vial" -PlSV.
</t>
  </si>
  <si>
    <r>
      <rPr>
        <b/>
        <sz val="10"/>
        <rFont val="Arial"/>
        <family val="2"/>
      </rPr>
      <t>META 1  Adecuar sedes y áreas de trabajo PROYECTO 1196</t>
    </r>
    <r>
      <rPr>
        <sz val="10"/>
        <rFont val="Arial"/>
        <family val="2"/>
      </rPr>
      <t xml:space="preserve">
Estudio y diseño para el mejoramiento de la eficiencia lumínica, evaluando la red eléctrica y su actualización, para la implementación de luminarias de tecnología tipo Led  para las sedes de la Entidad, cumpliendo con las normas técnicas colombianas NTC 2050, el Reglamento Técnico de Instalaciones Eléctricas RETIE y el Reglamento Técnico de Luminarias - RETILAP.
Objeto: Estudio, diseño y automatización de sistemas de iluminación LED para el Edificio de la sede principal de la Contraloria de Bogotá. </t>
    </r>
  </si>
  <si>
    <r>
      <rPr>
        <b/>
        <sz val="10"/>
        <rFont val="Arial"/>
        <family val="2"/>
      </rPr>
      <t>META 1  Adecuar sedes y áreas de trabajo PROYECTO 1196</t>
    </r>
    <r>
      <rPr>
        <sz val="10"/>
        <rFont val="Arial"/>
        <family val="2"/>
      </rPr>
      <t xml:space="preserve">
Obras  de mitigación para el  manejo de aguas servidas, superficiales y estabilidad geotécnica de la sede vacacional Hotel Club y Centro de Estudios de la Contraloría de Bogotá, ubicada en las fincas Pacande y Yajaira de la Vereda el Espinalito Municipio de Fusagasuga.</t>
    </r>
  </si>
  <si>
    <t>La Dirección de Tecnologías de la Información y las Comunicaciones, considera necesario y justificable realizar la contratación de un profesional con experiencia apoyar la gestión, evaluación, soporte técnico a usuarios internos de la entidad; aspectos que contribuirán a optimizar la orientación de los esfuerzos profesionales asignados al área tecnológica y a fijar de manera estandarizada y armónica las soluciones de hardware, software y conectividad.</t>
  </si>
  <si>
    <r>
      <rPr>
        <b/>
        <sz val="10"/>
        <rFont val="Arial"/>
        <family val="2"/>
      </rPr>
      <t>META 1  Diseñar e implementar Sistema Integrado de Control Fiscal PROYECTO 1194</t>
    </r>
    <r>
      <rPr>
        <sz val="10"/>
        <rFont val="Arial"/>
        <family val="2"/>
      </rPr>
      <t xml:space="preserve">
Contratar la Prestación de servicios de un (1) profesional para apoyar las funciones de seguimiento, atención a requerimientos y de apoyo a la gestión de los procesos de la Dirección de Tecnologías de la Información y las Comunicaciones de la Contraloría de Bogotá D.C.</t>
    </r>
  </si>
  <si>
    <t>Memorando 3-2016-22013 de 24-08-2016
Se aprueba necesidad en Junta de Compras No. 10 de 25-08-2016</t>
  </si>
  <si>
    <r>
      <rPr>
        <b/>
        <sz val="10"/>
        <color indexed="8"/>
        <rFont val="Arial"/>
        <family val="2"/>
      </rPr>
      <t>META 2 PIGA PROYECTO 1195</t>
    </r>
    <r>
      <rPr>
        <sz val="10"/>
        <color indexed="8"/>
        <rFont val="Arial"/>
        <family val="2"/>
      </rPr>
      <t xml:space="preserve">
Adquisición de 25 válvulas economizadoras de dos piezas para llave tipo jardín. 
</t>
    </r>
  </si>
  <si>
    <t>Memorando 3-2016-07847 del 01-04-2016.
Devuelto para ajustes.
Reenviado: 3-2016-09316 del 18-04-2016
Radicado de necesidad 3-2016-12847 de 25-05-2016
Radica necesidad con ajustes 3-2016-19402 de 29-07-2016
Se unifica necesidad en Junta de Compras No. 9 de 08-08-2016, con memorando de recibido de necesidad 3-2016-20204 del 05-08-2016</t>
  </si>
  <si>
    <t>Prestación de Servicios de Logística para el Lanzamiento del Subsistema de Gestión de la Seguridad y Salud en el Trabajo en el Marco de la XXI Semana de la SST- de la Contraloría de Bogotá D.C., de conformidad con el siguiente alcance al objeto: GRUPO NO. 1 Suministro de refrigerios  GRUPO NO. 2 Elaboración de material promocional. De acuerdo con la especificaciones técnicas requeridas.</t>
  </si>
  <si>
    <t xml:space="preserve">80141602 80141607
80141614 80141902
90111603 90101600
55121706 55121714
82121503 82121505
</t>
  </si>
  <si>
    <t>Memorando 3-2016-07738 del 01-04-2016
Se reenvia memeorando con ajustes: 3-2016-16951 de 07-07-2016
Memorando 3-2016-19144 de 27-07-2016, se radica de nuevo necesidad con los ajustes respectivos</t>
  </si>
  <si>
    <r>
      <rPr>
        <b/>
        <sz val="10"/>
        <rFont val="Arial"/>
        <family val="2"/>
      </rPr>
      <t xml:space="preserve">META 1  Adecuar sedes y áreas de trabajo PROYECTO 1196
</t>
    </r>
    <r>
      <rPr>
        <sz val="10"/>
        <rFont val="Arial"/>
        <family val="2"/>
      </rPr>
      <t>Realizar el mantenimiento integral preventivo y correctivo de bienes inmuebles y las adecuaciones locativas  que se requieran para las sedes de la Contraloría de Bogotá D.C.</t>
    </r>
  </si>
  <si>
    <t>31-11-2016</t>
  </si>
  <si>
    <t xml:space="preserve">83121701
Servicios relacionados con televisión 83121702 Servicios relacionados con radio 83121700 Servicios relacionados con televisión, radio internet y sistemas de alerta ciudadana </t>
  </si>
  <si>
    <t xml:space="preserve">Desarrollar un Plan de medios con actividades de divulgación e información a través de espacios comunicacionales en medios masivos que permitan el acercamiento y la participación de la ciudadanía en el control social </t>
  </si>
  <si>
    <t>Coadyuvar al posicionamiento de la imagen de la Contraloría de Bogotá a nivel externo</t>
  </si>
  <si>
    <t>55121904 Carteleras</t>
  </si>
  <si>
    <t xml:space="preserve">Impulsar espacios de participación y acercamiento de la ciudadanía al Estado, para proporcionarle información que le sirva de base para que se apropie del control social y coadyuve a lograr la misión del Ente de Control y proteger los recursos públicos, mediante herramientas comunicacionales que empoderen la imagen corporativa de la entidad baking, atril, chroma key, tableros con mensajes y piezas comunicacionales, de acuerdo con el manual de identidad y plan de comunicaciones. </t>
  </si>
  <si>
    <t xml:space="preserve">Adquirir una camara fotografica con su lente más un lente adicional y una camara de video digital con su respectivo microfono y tripode y las memorias SD establecidas por la Contraloria de Bogotá de acuerdo a especificaciones técnicas. </t>
  </si>
  <si>
    <t xml:space="preserve">Memorando 3-2016-06416 del 14-03-2016.
</t>
  </si>
  <si>
    <t xml:space="preserve">83121703 Servicios relacionados con internet
83121700 Servicios relacionados con la televisión, radio, intenet y sistemas de alerta ciudadana </t>
  </si>
  <si>
    <t xml:space="preserve">Contratar los servicios profesionales de un comunity manager para apoyar la extrategia de comunicación externa de la comunidad virtual, digital, en linea o de internet, manejo de la marca en medios sociales, mercado técnica, publicidad y editor de estilo para la Contraloria de Bogotá. </t>
  </si>
  <si>
    <t>En desarrollo de los objetivos institucionales, es necesario optimizar las formas de comunicación en medios digitales e impresos, redes sociales y las modernas tecnologías con la moderna estrategia de comunicación institucional con el objeto de realizar la correción en los textos, la edición de articulos, programación web, flash y temas de marketing, publicidad y diseño de piezas virtuales que contribuyan en el aprovechamiento de las redes sociales, manejo de la marca y optimización de piezas comunicativas en la difusión del control social y fiscal de cara a nuestros clientes.</t>
  </si>
  <si>
    <t xml:space="preserve">Contratar los servicios profesionales de un profesional para apoyar la estrategia de comunicación organizacional y de relaciones públicas para la difusión, socialización, interiorización y posicionamiento del nuevo Plan Estrategico en los funcionarios de la Entidad. </t>
  </si>
  <si>
    <t xml:space="preserve">Coadyuvar al posicionamiento del Plan Estrategico de la Contraloria de Bogotá en los funcionarios. </t>
  </si>
  <si>
    <t>Memorando 3-2016-0922 del 18-01-2016
Contato 8 del 17-02-2016 con SGS COLOMBIA S.A.</t>
  </si>
  <si>
    <t>Prestar los servicios profesionales especializados para apoyar en el fortalecimiento del observatorio de control fiscal a la Subdirección de Análisis Estadisticas e Indicadores</t>
  </si>
  <si>
    <t>La Subdirección de Análisis Estadísticas e Indicadores, requiere reforzar su función para lo cual se hace necesario un profesional que acredite las condiciones en áreas administrativas o económicas y especialización, para que sirva de apoyo  en  el fortalecimiento del observatorio de control fiscal en sus procesos de captura, clasificación, procesamiento, presentación y análisis de la información relacionada con las estadísticas de gestión de la Entidad, brindando la oportunidad de  realizar aportes al  proceso auditor con  información conducente a mejorar el control a la ejecución de los recursos de los ciudadanos del Distrito Capital.</t>
  </si>
  <si>
    <t>Contratar la prestación de servicios de un profesional en derecho que brinde apoyo a la Dirección Sectorial Salud, en lo relacionado con los aspectos jurídicos y legales para la implementación del Acuerdo 641 de 2016 y apoyo en las respuestas a los Derechos de Petición, Proposiciones y A-Z que se reciben en la Dirección Sectorial</t>
  </si>
  <si>
    <t>la Dirección Sectorial Salud, requiere la contratación de un profesional en derecho, con experiencia y conocimiento del Sector Salud y de la normatividad vigente aplicable; con el fin de brindar apoyo a dicha dependencia, en lo relacionado con los aspectos jurídicos y legales para la implementación del Acuerdo 641 de 2016 y apoyo en las respuestas a los derechos de petición, proposiciones y A-Z que se reciben en la Dirección Sectorial.</t>
  </si>
  <si>
    <t>Memorando del 29-01-2016.
Contato 5 del 17-02-2016 con AMAIDA PALACIOS JAIMES</t>
  </si>
  <si>
    <t>FERNANDO ANIBAL PEÑA DIAZ</t>
  </si>
  <si>
    <t xml:space="preserve">la Dirección Sectorial Salud requiere la contratación de un profesional en medicina, con experiencia y conocimiento del sector y de la normatividad vigente aplicable; con el fin de realizar el análisis del estado de la Red Hospitalaria Distrital, la Emergencia Sanitaria y brindar apoyo a las auditorias programadas para el desarrollo del II Ciclo de PAD 2016. </t>
  </si>
  <si>
    <t>Contratar la prestación de servicios de un profesional en medicina, que brinde apoyo a la Dirección Sectorial Salud, en la evaluación del estado actual de la Red Hospitalaria Distrital, la Emergencia Sanitaria y brindar apoyo a las auditorías programadas para el desarrollo del II Ciclo del PAD 2016.</t>
  </si>
  <si>
    <t>Memorando 3-2016-22175 de 25-08-2016</t>
  </si>
  <si>
    <t>Contratar el suministro de elementos para primeros auxilios básicos e inmediatos de dotación a los botiquines, así como otros artículos médicos para la Contraloría de Bogotá.
Objeto: La adquisicion de los respectivos elementos para primeros auxilios básicos e inmediatos, así como, otros articulos médicos para la Contraloría de Bogotá D.C.</t>
  </si>
  <si>
    <t>Contratar la prestación de servicios profesionales de una persona natural o jurídica con conocimientos especializados en derecho público y/o administrativo, así como también en Normas ISO 9001:2008 y NTCGP 1000:2009 para apoyar la gestión de la Oficina Asesora Jurídica en el análisis y diagnóstico de los hallazgos administrativos, fiscales y disciplinarios reportados por la Auditoría Interna y la Auditoría de Seguimiento, a efectos de establecer los riesgos jurídicos que gravitan en la entidad, la pertinencia y efectividad de las acciones de mejora implementadas en cada uno de ellos, así como el establecimiento de estrategias, lineamientos y metodologías para las mejores prácticas de la gestión pública en la Contraloría de Bogotá, así mismo, dar respuesta a las consultas, resolver las solicitudes, resolver las solicitudes y emitir los conceptos requeridos por el Despacho del Contralor Auxiliar y la Dirección Técnica de Planeación, conforme la instrucción del Jefe de la Oficina Jurídica, en las temáticas objeto de la presente necesidad</t>
  </si>
  <si>
    <t>Se hace necesario para la Oficina Asesora Juridica fortalecer tecnicamente sus propias competencias, en orden de brindar asesoría legal efectiva y actualizada a la alta Dirección
Se hace necesario contratar los servicios de una persona natural o juridica con conocimientos especializados en dercho y/o administrativo, así como ta,sí como también en Normas ISO 9001:2008 y NTCGP 1000:2009 para apoyar la gestión de la Oficina Asesora Jurídica en el análisis y diagnóstico de los hallazgos administrativos, fiscales y disciplinarios reportados por la Auditoría Interna y la Auditoría de Seguimiento, a efectos de establecer los riesgos jurídicos que gravitan en la entidad, la pertinencia y efectividad de las acciones de mejora implementadas en cada uno de ellos.</t>
  </si>
  <si>
    <t xml:space="preserve">Contratar la prestación de servicios de entrenadores en las modalidades deportivas: fútbol (fem-masc), Baloncesto (fem-masc) Voleibol (mixto),, incluyendo los escenarios deportivos para entrenar los servidores (as) de la entidad
</t>
  </si>
  <si>
    <t xml:space="preserve">Contratar la prestación de servicio de un entrenador (a) de baloncesto en su modalidad mixto, para entrenar los funcionarios de la Contraloria de Bogotá </t>
  </si>
  <si>
    <t>Memorando 3-2016-18391 de 21-07-2016
Se recibe necesidad ajustad el 28-07-2016</t>
  </si>
  <si>
    <t>Se aprueba necesidad en Junta de Compras No. 9 de 08-08-2016
Memorando 3-2016-21488 de 18-08-2016</t>
  </si>
  <si>
    <r>
      <rPr>
        <b/>
        <sz val="10"/>
        <rFont val="Arial"/>
        <family val="2"/>
      </rPr>
      <t>META 5 PROYECTO 1195</t>
    </r>
    <r>
      <rPr>
        <sz val="10"/>
        <rFont val="Arial"/>
        <family val="2"/>
      </rPr>
      <t xml:space="preserve">
Meta 5 "Apoyar el 100% de los Procesos de Responsabilidad Fiscal proximos a preescribir"
Saldo disponibles para contratos de prestación de servicios</t>
    </r>
  </si>
  <si>
    <t>Se aprueba necesidad de contratación en Junta de Compras No. 8 de 25-07-2016.
Se aprobó el traslado de recursos de la Meta 1 del Proyecto 1196 a la Meta 5 del Proyecto 1195.</t>
  </si>
  <si>
    <t>Se aprueba necesidad de contratación en Junta de Compras No. 8 de 25-07-2016.
Se aprobó el traslado de recursos de la Meta 1 del Proyecto 1196 a la Meta 5 del Proyecto 1195.
Memorando de radicación de necesidad 3-2016-19244 de 28-07-2016</t>
  </si>
  <si>
    <t>Memorando 3-2016-22294 de 26-08-2016
Memorando 3-2016-22386 de 29-08-2016 
Necesidad aprobada en Junta de Compras No. 11 de 30-08-2016</t>
  </si>
  <si>
    <t>Necesidad aprobada en Junta de Compras No. 11 de 30-08-2016</t>
  </si>
  <si>
    <r>
      <rPr>
        <b/>
        <sz val="10"/>
        <rFont val="Arial"/>
        <family val="2"/>
      </rPr>
      <t>META 2 Diseñar e implementar Sistema de Gestión de Seguridad de la Información PROYECTO 1194</t>
    </r>
    <r>
      <rPr>
        <sz val="10"/>
        <rFont val="Arial"/>
        <family val="2"/>
      </rPr>
      <t xml:space="preserve">
Contratación de servicios profesionales para la implementación de la herramienta de centralización de requerimientos de desarrollo en la Dirección de TIC.
Saldo disponible para esta necesidad </t>
    </r>
  </si>
  <si>
    <t xml:space="preserve">Memorando 3-2016-05765 del 07-03-2016.
Adición 2 del 07-04-2016  al  Contrato 125 de 2015 con UNION TEMPORAL CONTRALORIA 130-2015 </t>
  </si>
  <si>
    <t>DIRECCION ADMINISTRATIVA  Y FINANCIERA - SUBDIRECCION FINANCIERA</t>
  </si>
  <si>
    <t xml:space="preserve">Que esta contratación se hace necesaria a fin de cumplir con lo establecido en el Nuevo Marco Normativo - Resolución 533 de 2015 y demás normas que lo modifiquen o reglamenten,  a fin de no incurrir en posibles sanciones disciplinarios por no dar aplicación a un mandato legal de la Contaduría General de la Nación como ente rector en la materia. 
Lo anterior toda vez que la Subdirección Financiera no cuenta con un ingeniero industrial que preste sus servicios profesionales relacionados con los temas propios de la Subdirección y que coadyuven a la implementación del Nuevo Marco Normativo en la Contraloría de Bogotá.
</t>
  </si>
  <si>
    <t xml:space="preserve">Que esta contratación se hace necesaria a fin de cumplir con lo establecido en el Nuevo Marco Normativo - Resolución 533 de 2015 y demás normas que lo modifiquen o reglamenten,  a fin de no incurrir en posibles sanciones disciplinarios por no dar aplicación a un mandato legal de la Contaduría General de la Nación como ente rector en la materia. 
Lo anterior toda vez que la Subdirección Financiera no cuenta con la capacidad operativa de un economista que preste sus servicios profesionales en la implementación del Nuevo Marco Normativo en la Contraloría de Bogotá.
</t>
  </si>
  <si>
    <t xml:space="preserve">Que esta contratación se hace necesaria a fin de cumplir con lo establecido en el Nuevo Marco Normativo - Resolución 533 de 2015 y demás normas que lo modifiquen o reglamenten,  a fin de no incurrir en posibles sanciones disciplinarios por no dar aplicación a un mandato legal de la Contaduría General de la Nación como ente rector en la materia. 
Lo anterior toda vez que la Subdirección Financiera no cuenta con un abogado que preste sus servicios profesionales relacionados con los temas propios de la Subdirección y que coadyuven a la implementación del Nuevo Marco Normativo en la Contraloría de Bogotá
</t>
  </si>
  <si>
    <t>Necesidad aprobada en Junta de Compras No. 11 de 30-2016.
Memorando 3-2016-22468 de 30-08-2016</t>
  </si>
  <si>
    <t>Se aprueba necesidad de contratación en Junta de Compras No. 9 de 08-08-2016
Memorando de necesidad 3-2016-20153 de 05-08-2016</t>
  </si>
  <si>
    <t>Necesidad aprobada en Junta de Compras No. 9 de 08-08-2016
Memorando de necesidad 3-2016-19898 de 03-08-2016</t>
  </si>
  <si>
    <t>Se aprueba necesidad en Junta de Compras No. 9 de 08-08-2016
Memorando 3-2016-20882 de 12-08-2016</t>
  </si>
  <si>
    <t xml:space="preserve">En estuio previio </t>
  </si>
  <si>
    <t>Se aprueba necesidad en Junta de Compras No. 9 de 08-08-2016
Memorando 3-2016-20951 de 12-08-2016</t>
  </si>
  <si>
    <t>Memorando 3-2016-22673 de 31-08-2016</t>
  </si>
  <si>
    <r>
      <rPr>
        <b/>
        <sz val="10"/>
        <rFont val="Arial"/>
        <family val="2"/>
      </rPr>
      <t>META 2 Diseñar e implementar Sistema de Gestión de Seguridad de la Información PROYECTO 1194</t>
    </r>
    <r>
      <rPr>
        <sz val="10"/>
        <rFont val="Arial"/>
        <family val="2"/>
      </rPr>
      <t xml:space="preserve">
Contratación de servicios profesionales encaminados al apoyo y promoción de procesos y procedimientos para la implementación de la primera fase del modelo de seguridad de la información para la Contraloría de Bogotá D.C. 
</t>
    </r>
  </si>
  <si>
    <t xml:space="preserve">Minima Cuantía </t>
  </si>
  <si>
    <t xml:space="preserve">80141611  
Servicios de personalizaciòn  de obsequios o productos </t>
  </si>
  <si>
    <t>Realizar la compra de 50 escudos de solapa alusivos a la antigüedad institucional, 6 placas alusivas a 35 años de antigüedad y 40 escudos de solapa para el reconocimiento a la brigada de emergencia, conforme a lo establecido en las especificaciones técnicas requeridas</t>
  </si>
  <si>
    <t xml:space="preserve">Con el fin de premiar el reconocimiento a la antigüedad y calidades deportivas. </t>
  </si>
  <si>
    <t>5 días hábiles</t>
  </si>
  <si>
    <t>Memorando 3-2016-22671 de 31-08-2016</t>
  </si>
  <si>
    <t xml:space="preserve">14111608
Certificados de regalo
60141115
Kits de juegos
53101901
Trajes para niño
53101903
Trajes para niña
53101905
Trajes para bebé
14111608
Certificados de Regalo 
80141611  
Servicios de personalizaciòn  de obsequios o productos </t>
  </si>
  <si>
    <t>Memorando 3-2016-22665 de 31-08-2016</t>
  </si>
  <si>
    <t>La Circular N0. 054 de 2004, expedida por la Secretaría General de la Alcaldía Mayor de Bogotá, establece: “Que las entidades Distritales solamente otorgarán a cargo de su presupuesto un bono navideño por un máximo de seis (6) salarios mínimos diarios legales vigentes por cada hijo o hija de los servidores que a 31 de diciembre del año en curso sean menores de 13 años”.
Con el fin de premiar a los mejores funcionarios de carrera administrativa</t>
  </si>
  <si>
    <t xml:space="preserve">Contratar la compra de uniformes deportivos para representar a la Contraloria de Bogotá en los 10º Juegos Nacionales de Empleados de Control Fiscal Antioquia 2016
</t>
  </si>
  <si>
    <t xml:space="preserve">Se aprueba necesidad de contratacion en Junta de Compras No. 6 de 20-06-2016.
Se radica necesidad memorando 3-2016-15405 de 21-06-2016
Contrato no. 54 de 22-07-2016 con Edgar Alberto Medina Silva
</t>
  </si>
  <si>
    <t xml:space="preserve">Se aprueba necesidad de contratacion en Junta de Compras No. 6 de 20-06-2016.
Se radica necesidad memorando 3-2016-15405 de 21-06-2016
Contrato No. 55 de 26-07-2016 con Vasco Javier Guevara Gonzalez 
</t>
  </si>
  <si>
    <t xml:space="preserve">Se aprueba necesidad de contratacion en Junta de Compras No. 6 de 20-06-2016.
Se radica necesidad memorando 3-2016-15405 de 21-06-2016
Contrato 56 de 26-07-2016 con Luz Paola Melo Coy
</t>
  </si>
  <si>
    <t xml:space="preserve">Se aprueba necesidad de contratacion en Junta de Compras No. 6 de 20-06-2016.
Se radica necesidad memorando 3-2016-15405 de 21-06-2016
Contrato No. 57 de 27-07-2016 con Oduber Alexis Ramirez Arenas 
</t>
  </si>
  <si>
    <t>Memorando 3-2016-07847 del 01-04-2016.
Reenviado: 3-2016-09308 del 18-04-2016
Radicado de necesidad 3-2016-12894 de 25 de mayo de 2016
Contrato No. 60 de 03-08-2016 con Proveerodres de productos y Servicios Varios S.A.S</t>
  </si>
  <si>
    <t>Contratar los servicios para realizar la recarga, revisión, mantenimiento y adquisición de los soportes de los extintores de la Contraloría de Bogotá D.C., de conformidad con las especificaciones técnicas.</t>
  </si>
  <si>
    <t>46191506 Equipos y suministros de defensa y oreden publico, proteccion, vigilancia y seguirdad. 8extintor de llamas)
46191601 Extintores
46191613 agente extinguidor de incendios.</t>
  </si>
  <si>
    <t>Contratar los servicios profesionales de un abogado para que adelante los procesos de responsabilidad fiscal que se tramitan en la Contraloría de Bogotá y así evitar que se presente los fenómenos jurídicos de la prescripción y de la caducidad. Todo ello conforme al reparto que le sea asignado.</t>
  </si>
  <si>
    <t xml:space="preserve">Se aprueba necesidad de contratacion en Junta de Compras No. 6 de 20-06-2016.
Se radica necesidad memorando 3-2016-15405 de 21-06-2016
Contrato No. 62 de 04-08-2016 con JORGE  LUIS  PEÑUELA  RAMOS  </t>
  </si>
  <si>
    <t>Radicación de necesidad 20-05-2016
Reenvio de necesidad con ajuste memorando 3-2016-15403 de 21-06-2016
Se ajusta valor de necesidad a 5.420,00 en razon a estudio de mercado 
Contrato No. 61 de 03-08-2016 con Eder Giovanny Castiblanco Orjuela.</t>
  </si>
  <si>
    <t>80121704Servicios de gestión, Servicios Profesionales de Empresa y Servicios Administrativos.</t>
  </si>
  <si>
    <t>Se aprueba necesidad de contratación en Junta de Compras No. 8 de 25-07-2016.
Memorando 3-2016-19254 de 28-07-2016.
Contrato No. 63 de 05-08-2016 con WILSON RUIZ OREJUELA</t>
  </si>
  <si>
    <t>Se aprueba necesidad de contratación en Junta de Compras No. 8 de 25-07-2016
Memorando 3-2016-19270 de 28-07-2016
Contrato No. 64 de 05-08-2016 con PEDRO LUIS SOLER MONGUE</t>
  </si>
  <si>
    <t>Contratar la prestacion de serviciospara la realizacion de un programa de tres dias para los funcionarios pre-pensionados o proximos a su jubilacion.</t>
  </si>
  <si>
    <t>Memorando: 3-2016-07461 del 30-03-2016
Radicado de necesidad 3-2016-12749 de 23 de mayo de 2016
Contrato No. 65 de 05-08-2016 con PSYCOPROYECTOS S.A.S.</t>
  </si>
  <si>
    <t>86101810 Capacitacion en habilidades personales 
80141607 Gestion de eventos 
80111504 Formacion o desarrollo laboral</t>
  </si>
  <si>
    <t xml:space="preserve">Se aprueba necesidad de contratacion en Junta de Compras No. 6 de 20-06-2016.
Se radica necesidad memorando 3-2016-15405 de 21-06-2016
Contrato No. 66 de 09-08-2016 con IVONNE ANGELICA ALVARADO SORA </t>
  </si>
  <si>
    <t xml:space="preserve">80121704 Servicios de gestión, Servicios Profesionales de Empresa y Servicios Administrativos.
 </t>
  </si>
  <si>
    <t xml:space="preserve">80121704 Servicios de gestión, Servicios Profesionales de Empresa y Servicios Administrativos.
</t>
  </si>
  <si>
    <r>
      <rPr>
        <b/>
        <sz val="10"/>
        <rFont val="Arial"/>
        <family val="2"/>
      </rPr>
      <t>META 1  Diseñar e implementar Sistema Integrado de Control Fiscal PROYECTO 1194</t>
    </r>
    <r>
      <rPr>
        <sz val="10"/>
        <rFont val="Arial"/>
        <family val="2"/>
      </rPr>
      <t xml:space="preserve">
Contratar la prestación de servicios profesionales para realizar el apoyo especializado para el mantenimiento y ajustes al módulo de nómina "perno" del sistema de información si-capital- de acuerdo con los requerimientos solicitados y priorizados por la contraloría de Bogotà,D.C.</t>
    </r>
  </si>
  <si>
    <t>Se aprueba necesidad en Junta de Compras No. 9 de 08-08-2016
Memorando 3-2016-19843 de 03-08-2016
Contrato No. 68 de 11-08-2016 con CARLOS ALBERTO MESA PONCE</t>
  </si>
  <si>
    <t xml:space="preserve">Memorando 3-2016-11993 del 16-05-2016
Contrato No. 39 de 24 de mayo de 2016 con Sergio Alfonso Rodriguez Guerrero </t>
  </si>
  <si>
    <t xml:space="preserve">81112205 Mantenimeinto de sofware de sistemas de gestioni de bases de datos 
81112218 aplicacionies para mentenimiento de sofware </t>
  </si>
  <si>
    <t>Contratar la adquisición de dos (2) sillas de ruedas para transporte, de compañía para el Subsistema de Gestión de la Seguridad y Salud en el Trabajo de la Contraloría de Bogotá, D.C., de conformidad con las especificaciones técnicas.</t>
  </si>
  <si>
    <t>42192210 Sillas de ruedas</t>
  </si>
  <si>
    <t>Memorando de radicado de necesidad 3-2016-12746.
Contrato No. 69 de 12-08-2016 con ORTOPEDICOS FUTURO COLOMBIA</t>
  </si>
  <si>
    <t>Adquisición de sillas de evacuación por escaleras, para el Plan de Prevención, Preparación y Respuesta ante Emergencias de la Contraloría de Bogotá D.C.</t>
  </si>
  <si>
    <t xml:space="preserve">42192210 Sillas de ruedas
42171602 Camillas o accesorios para ambulancias
</t>
  </si>
  <si>
    <t>Radicación necesidad: Memorando 3-2016-12000 del 16-05-2016.
Contrato 45 del 31-05-2016, con "Macroproyectos SAS"</t>
  </si>
  <si>
    <t>Radicación necesidad: Memorando 3-2016-07557 del 30-03-2016.
Contrato 32 del 05-05-2016 con U.T. Sofware y Servicios Eficientes (COLSOF) S.A.</t>
  </si>
  <si>
    <t>Memorando 3-2016-07384 del 29-03-2016
Contrato No. 47 de 13-06-2016 GOLD SYS LTDA</t>
  </si>
  <si>
    <t xml:space="preserve">Memorando 3-2016-19297 de 28-07-2016
Contrato No. 72 de 23-08-2016 con  CASA EDITORIAL EL TIEMPO S.A </t>
  </si>
  <si>
    <t>Memorando 3-2016-07831 del 01-04-2016.
Devuelto para ajustes con memorando 3-2016-09251 del 18-04-2016.
Reenviado Memorando 3-2016-09352 del 19-04-2016.
Contrato No. 52 de 11-07-2016 con Servicios Postales Nacionales S.A.</t>
  </si>
  <si>
    <t>Se aprueba necesidad en Junta de Compras No. 9 de 08-08-2016
Memorando 3-2016-20863 de 12-08-2016.
Contrato No. 73 de 24-08-2016 con JUAN PABLO BELTRAN VARGAS</t>
  </si>
  <si>
    <t>Contratar la prestación de servicios de un (1) técnico para la  Subdirección de Contratación ¿ Dirección Administrativa y Financiera en la orientación y manejo del Sistema Electrónico de Contratación pública (SECOP) y seguimiento del Plan Anual de Adquisiciones (PAA) de Contratación de la Contraloría de Bogotá D.C</t>
  </si>
  <si>
    <t>Memorando 3-2016-19290 de 28-07-2016.
Contrato No. 74 de 26-08-2016 con EDITORIAL EL GLOBO S.A.</t>
  </si>
  <si>
    <t>Se aprueba necesidad de contratación en Junta de Compras No. 8 de 25-07-2016.
Se aprobó el traslado de recursos de la Meta 1 del Proyecto 1196 a la Meta 5 del Proyecto 1195.
Memorando de radicación de necesidad 3-2016-19244 de 28-07-2016
Contrato No. 75 de 30-08-2016 con MARITZA BEATRIZ CHAVARRO RAMIREZ</t>
  </si>
  <si>
    <t>Se aprueba necesidad de contratación en Junta de Compras No. 8 de 25-07-2016.
Se aprobó el traslado de recursos de la Meta 1 del Proyecto 1196 a la Meta 5 del Proyecto 1195.
Memorando de radicación de necesidad 3-2016-19244 de 28-07-2016.
Contrato No. 76 de 30-08-2016 con ERWIN ARIAS BETANCUR</t>
  </si>
  <si>
    <t>Se aprueba necesidad de contratación en Junta de Compras No. 8 de 25-07-2016.
Se aprobó el traslado de recursos de la Meta 1 del Proyecto 1196 a la Meta 5 del Proyecto 1195.
Memorando de radicación de necesidad 3-2016-19244 de 28-07-2016
Contrato No. 77 de 31-08-2016 con JOHN ALEJANDRO ROA GOMEZ</t>
  </si>
  <si>
    <r>
      <rPr>
        <b/>
        <sz val="10"/>
        <rFont val="Arial"/>
        <family val="2"/>
      </rPr>
      <t>META 1  Diseñar e implementar Sistema Integrado de Control Fiscal PROYECTO 1194</t>
    </r>
    <r>
      <rPr>
        <sz val="10"/>
        <rFont val="Arial"/>
        <family val="2"/>
      </rPr>
      <t xml:space="preserve">
Contratar la prestación de servicios profesionales para realizar el apoyo especializado para el mantenimiento y ajustes a los módulos de presupuesto -PREDIS- Contabilidad - LIMAY y Tesorería -OPGET- que conforman el Sistema de Información SI CAPITAL - de acuerdo con los requerimientos solicitados y priorizados por la Contraloría de Bogotá.
1. Adicionar contratos de prestación de servicios profesionales que adelantan las tareas de migración y adopción de las NICSP, realizando nuevos desarrollos en el sistema de información SI CAPITAL, en todos los múdulos de Nómina, Contabilidad, Tesorería, Almacén e inventarios y del CPS encaragafo de la documentación sobre la trazabilidad del proceso 
2, Prever la contratación de servicios profesionales por la necesidad e integrar tecnicamente los modulos en el sistema SICAPITAL</t>
    </r>
  </si>
  <si>
    <t>Memorando 3-2016-07473 del 30-03-2016
Memorando 3-2016-15151 de 20-06-2016
Contrato No. 70 de 17-08-2016 con CONSERDI GROUP S.A.S</t>
  </si>
  <si>
    <t>Se radica necesidad con memorando 3-2016-17821 de 14-07-2016
Se ajusta el valor estimado de acuerdo a solicitud 3-2016-21504 de 19-08-20169</t>
  </si>
  <si>
    <t>Saldo disponible después de restar los contratos no. 33, 34, 35 y 46 de 2016</t>
  </si>
  <si>
    <t xml:space="preserve">Contratación Directa </t>
  </si>
  <si>
    <t>Memorando 3-2016-22697 de 31-08-2016</t>
  </si>
  <si>
    <t xml:space="preserve">En estudio prvio </t>
  </si>
  <si>
    <r>
      <rPr>
        <b/>
        <sz val="10"/>
        <rFont val="Arial"/>
        <family val="2"/>
      </rPr>
      <t>META 1 PROYECTO 1195</t>
    </r>
    <r>
      <rPr>
        <sz val="10"/>
        <rFont val="Arial"/>
        <family val="2"/>
      </rPr>
      <t xml:space="preserve">
Incripción al FORO INTERNACIONAL DE CALIDAD Evolución Empresarial y Competitiva</t>
    </r>
  </si>
  <si>
    <t xml:space="preserve">Inscrito </t>
  </si>
  <si>
    <t>Memorando 3-2016-19044 de 26-07-2016, necesidad aprobada Junta de Compras No. 9 de 08-08-2016
Se realizo el tramite de inscripción por medio de la Subdirección Financiera 3-2016-21245 de 17-08-2016, factura cancelada el 17 de agosto de 2016 con CRP 406-2016</t>
  </si>
  <si>
    <t>Saldo diponible en la META 1</t>
  </si>
  <si>
    <t xml:space="preserve">80111504 Formación o formación laboral </t>
  </si>
  <si>
    <r>
      <rPr>
        <b/>
        <sz val="10"/>
        <rFont val="Arial"/>
        <family val="2"/>
      </rPr>
      <t>META 4 Proyecto 1199</t>
    </r>
    <r>
      <rPr>
        <sz val="10"/>
        <rFont val="Arial"/>
        <family val="2"/>
      </rPr>
      <t xml:space="preserve">
Contratar  los servicios de diseño, diagramación, impresión y distribución de cuatro (4)  ediciones trimestrales del periódico institucional “Control Capital” (cada edición con un tiraje de 100.000 ejemplares) ejemplares de acuerdo a las especificaciones tècnicas que se contemplan en los estudios previos y en las fichas técnicas.
</t>
    </r>
    <r>
      <rPr>
        <b/>
        <sz val="10"/>
        <rFont val="Arial"/>
        <family val="2"/>
      </rPr>
      <t/>
    </r>
  </si>
  <si>
    <t>PASTOR HUMBERTO BORDA GARCÍA</t>
  </si>
  <si>
    <t>Memorando 3-2015-25467 del 04-12-2015
Devuelto para ajustes con memorando 3-2016-00473 del 13-01-2016
Reenviado Memorando   3-2016-04715 del 25-02-2016.
Memorando 3-2016-12218 de 18-05-2016 se radica necesidad teniendo en cuenta el levantamiento de la suspensión presupuestal. Se expide CDP No. 262  de2 4-05-2016 por valor de 860.000.000 
Se recibe necesidad el 26-08-2016</t>
  </si>
  <si>
    <t>Memorando 3-2016-07996 del 05-04-2016
Contrato 53 de 12-07-2016 con Comercializadora Cosmila S.A.S.</t>
  </si>
  <si>
    <r>
      <rPr>
        <b/>
        <sz val="10"/>
        <rFont val="Arial"/>
        <family val="2"/>
      </rPr>
      <t>META 5  PROYECTO 1199</t>
    </r>
    <r>
      <rPr>
        <sz val="10"/>
        <rFont val="Arial"/>
        <family val="2"/>
      </rPr>
      <t xml:space="preserve">
</t>
    </r>
    <r>
      <rPr>
        <sz val="10"/>
        <rFont val="Arial"/>
        <family val="2"/>
      </rPr>
      <t xml:space="preserve">Prestación de servicios para la organización, administración y ejecución de acciones logísticas para la realización de eventos institucionales e interinstitucionales requeridos por la Contraloría de Bogotá D.C.
</t>
    </r>
  </si>
  <si>
    <t xml:space="preserve">Memorando 3-2016-08946 del 13-04-2016.  
Aprobado Junta de Compras del 18-04-2016.
Contrato No. 51 de 11-07-2016 con DRV Ingenieria </t>
  </si>
  <si>
    <t>Radico necesidad con memorando 3-2016-12615 de 20 de mayo de 2016.
Devuelto para ajuste el 13-06-2016. 
De acuerdo a la decisión aprobada en Junta de Compras No. 8 se solicita traslado de recursos por valor de $600,000,00 a la Meta 2 del proyecto 1196.</t>
  </si>
  <si>
    <t>Memorando 3-2015-25996 del 14-12-2015.
Devuelto con memorando 3-2016-01084 del 22-01-2016, para realizar ajustes
Radican de nuevo necesidad 3-2016-15384 de 21-06-2016 con ajuste</t>
  </si>
  <si>
    <t xml:space="preserve">Compra venta de bonos o terjetas redimibles para el programa de bienestar social; 1) Bonos infantiles de navidad 2) Bonos para el programa de estimulos e incentivos de los (as) servidores (as) de la Contraloría de Bogotá D.C., cada uno de los anteriores de acuerdo a las especificaciones técnicas del bien a contratar.
NOTA: SE UNIFICA NECESIDAD PARA REALIZAR UN SOLO PROCESO CONTRACTUAL de Suministro de bonos navideños por un valor de ciento cinco mil pesos ($120.000) cada uno para redimir única y exclusivamente por juguetería y/o ropa infantil para los hijos de los servidores(as) de la Contraloría de Bogotá entre las edades de 0-12 años y Suministro de Bonos para entrega de incentivos, mejores equipos de trabajo.
 </t>
  </si>
  <si>
    <t>Suministro de Bonos para entrega de incentivos, mejores equipos de trabajo y  elaboraciòn de reconocimientos, asi contratar la prestación de servicios para celebraciòn  de la entrega de estimulos e incentivos. 
Nota: Se hace un proceso contractual para compra de bonos incentivos y bonos de navidad,  a parte de realza la compra de escudos y placas</t>
  </si>
  <si>
    <r>
      <t xml:space="preserve">META 4 Proyecto 1199
</t>
    </r>
    <r>
      <rPr>
        <sz val="10"/>
        <rFont val="Arial"/>
        <family val="2"/>
      </rPr>
      <t xml:space="preserve">Contratar la adquisición de herramientas comunicacionales que empoderen la imagen corporativa de la entidad como carteleras en las sedes, baking, atril, chroma key, tableros con mensajes y piezas comunicacionales. 
</t>
    </r>
  </si>
  <si>
    <r>
      <rPr>
        <b/>
        <sz val="10"/>
        <rFont val="Arial"/>
        <family val="2"/>
      </rPr>
      <t xml:space="preserve">Metas 1, 2 y 3 Proyecto 1199
</t>
    </r>
    <r>
      <rPr>
        <sz val="10"/>
        <rFont val="Arial"/>
        <family val="2"/>
      </rPr>
      <t xml:space="preserve">Contratar con una Institución de Educación Superior  Publica para realizar de acciones ciudadanas especiales enmarcadas en procesos pedagógicos orientados a la formación en control social, ejecutando los mecanismos de interacción, de control social y las acciones ciudadanas especiales enfocadas a un control fiscal con participación ciudadana, con los bienes y servicios inherentes, necesarios y la medición de satisfacción de los clientes. Con distribución presupuestal  así:
</t>
    </r>
    <r>
      <rPr>
        <b/>
        <sz val="10"/>
        <rFont val="Arial"/>
        <family val="2"/>
      </rPr>
      <t>META 1</t>
    </r>
    <r>
      <rPr>
        <sz val="10"/>
        <rFont val="Arial"/>
        <family val="2"/>
      </rPr>
      <t xml:space="preserve"> </t>
    </r>
    <r>
      <rPr>
        <b/>
        <sz val="10"/>
        <rFont val="Arial"/>
        <family val="2"/>
      </rPr>
      <t xml:space="preserve">Proyecto 1199. </t>
    </r>
    <r>
      <rPr>
        <sz val="10"/>
        <rFont val="Arial"/>
        <family val="2"/>
      </rPr>
      <t xml:space="preserve">Desarrollar pedagogía social, formativa e ilustrativa $390,000,000
</t>
    </r>
    <r>
      <rPr>
        <b/>
        <sz val="10"/>
        <rFont val="Arial"/>
        <family val="2"/>
      </rPr>
      <t xml:space="preserve">META 2 Proyecto 1199. </t>
    </r>
    <r>
      <rPr>
        <sz val="10"/>
        <rFont val="Arial"/>
        <family val="2"/>
      </rPr>
      <t xml:space="preserve"> Realizar acciones ciudadanas especiales $300,000,000
</t>
    </r>
    <r>
      <rPr>
        <b/>
        <sz val="10"/>
        <rFont val="Arial"/>
        <family val="2"/>
      </rPr>
      <t xml:space="preserve">META 3 Proyecto 1199. </t>
    </r>
    <r>
      <rPr>
        <sz val="10"/>
        <rFont val="Arial"/>
        <family val="2"/>
      </rPr>
      <t xml:space="preserve"> Utilizar los medios locales de comunicación $170,000,000.</t>
    </r>
  </si>
  <si>
    <r>
      <rPr>
        <b/>
        <sz val="10"/>
        <rFont val="Arial"/>
        <family val="2"/>
      </rPr>
      <t>META 4 NICSP PROYECTO 1195</t>
    </r>
    <r>
      <rPr>
        <sz val="10"/>
        <rFont val="Arial"/>
        <family val="2"/>
      </rPr>
      <t xml:space="preserve">
Contratar la prestación de los servicios profesionales de un Abogado; para que apoye en lo correspondiente a conceptos jurídicos y normatividad vigente, en la implementación al interior de la Contraloría de Bogotá D.C., del Nuevo Marco Normativo.</t>
    </r>
  </si>
  <si>
    <r>
      <rPr>
        <b/>
        <sz val="10"/>
        <rFont val="Arial"/>
        <family val="2"/>
      </rPr>
      <t>META 4 NICSP PROYECTO 1195</t>
    </r>
    <r>
      <rPr>
        <sz val="10"/>
        <rFont val="Arial"/>
        <family val="2"/>
      </rPr>
      <t xml:space="preserve">
CContratar la prestación de los servicios profesionales de un Ingeniero Industrial para que apoye en el análisis y ajuste de los procesos y procedimientos impactados por la adopción del nuevo marco normativo al interior de la Contraloría de Bogotá.</t>
    </r>
  </si>
  <si>
    <r>
      <rPr>
        <b/>
        <sz val="10"/>
        <rFont val="Arial"/>
        <family val="2"/>
      </rPr>
      <t>META 4 NICSP PROYECTO 1195.</t>
    </r>
    <r>
      <rPr>
        <sz val="10"/>
        <rFont val="Arial"/>
        <family val="2"/>
      </rPr>
      <t xml:space="preserve">
Contratar la prestación de los servicios de un profesional, para asesorar en los procesos de valoración económica requeridos en la implementación al interior de la Contraloría de Bogotá D.C., del Nuevo Marco Normativo.</t>
    </r>
  </si>
  <si>
    <t>Memorando 3-2016-18391 de 21-07-2016, se radica necesidad de: Entrenador de Fútbol $6.400.000), entrenador de Voleibol ($6.400.000)</t>
  </si>
  <si>
    <t xml:space="preserve">No.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</si>
</sst>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quot;$&quot;#,##0"/>
    <numFmt numFmtId="164" formatCode="_ * #,##0.00_ ;_ * \-#,##0.00_ ;_ * &quot;-&quot;??_ ;_ @_ "/>
    <numFmt numFmtId="165" formatCode="#,##0.00\ _€"/>
    <numFmt numFmtId="166" formatCode="#,##0\ _€"/>
    <numFmt numFmtId="167" formatCode="_ * #,##0_ ;_ * \-#,##0_ ;_ * &quot;-&quot;??_ ;_ @_ "/>
    <numFmt numFmtId="168" formatCode="dd/mm/yyyy;@"/>
    <numFmt numFmtId="169" formatCode="0_)"/>
    <numFmt numFmtId="170" formatCode="yyyy\-mm\-dd;@"/>
    <numFmt numFmtId="171" formatCode="d/mm/yyyy;@"/>
    <numFmt numFmtId="172" formatCode="[$$-240A]#,##0"/>
    <numFmt numFmtId="173" formatCode="dd/mm/yy;@"/>
    <numFmt numFmtId="174" formatCode="#,##0.0000\ _€"/>
  </numFmts>
  <fonts count="31" x14ac:knownFonts="1">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3"/>
      <color indexed="56"/>
      <name val="Calibri"/>
      <family val="2"/>
    </font>
    <font>
      <b/>
      <sz val="11"/>
      <color indexed="56"/>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b/>
      <sz val="10"/>
      <name val="Arial"/>
      <family val="2"/>
    </font>
    <font>
      <sz val="10"/>
      <color indexed="8"/>
      <name val="Arial"/>
      <family val="2"/>
    </font>
    <font>
      <b/>
      <sz val="9"/>
      <name val="Arial"/>
      <family val="2"/>
    </font>
    <font>
      <b/>
      <sz val="12"/>
      <name val="Arial"/>
      <family val="2"/>
    </font>
    <font>
      <b/>
      <sz val="11"/>
      <name val="Arial"/>
      <family val="2"/>
    </font>
    <font>
      <sz val="10"/>
      <color rgb="FFFF0000"/>
      <name val="Arial"/>
      <family val="2"/>
    </font>
    <font>
      <sz val="10"/>
      <color indexed="63"/>
      <name val="Arial"/>
      <family val="2"/>
    </font>
    <font>
      <sz val="11"/>
      <color rgb="FFFF0000"/>
      <name val="Calibri"/>
      <family val="2"/>
    </font>
    <font>
      <b/>
      <sz val="20"/>
      <name val="Arial"/>
      <family val="2"/>
    </font>
    <font>
      <sz val="11"/>
      <name val="Calibri"/>
      <family val="2"/>
    </font>
    <font>
      <b/>
      <sz val="11"/>
      <name val="Calibri"/>
      <family val="2"/>
    </font>
    <font>
      <sz val="9"/>
      <name val="Arial"/>
      <family val="2"/>
    </font>
    <font>
      <sz val="10"/>
      <color theme="1"/>
      <name val="Arial"/>
      <family val="2"/>
    </font>
    <font>
      <b/>
      <sz val="10"/>
      <color indexed="8"/>
      <name val="Arial"/>
      <family val="2"/>
    </font>
    <font>
      <i/>
      <sz val="10"/>
      <name val="Arial"/>
      <family val="2"/>
    </font>
    <font>
      <b/>
      <u/>
      <sz val="10"/>
      <color rgb="FFFF0000"/>
      <name val="Arial"/>
      <family val="2"/>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theme="0" tint="-0.249977111117893"/>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5">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4"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8"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21" borderId="0" applyNumberFormat="0" applyBorder="0" applyAlignment="0" applyProtection="0"/>
    <xf numFmtId="0" fontId="5" fillId="3" borderId="0" applyNumberFormat="0" applyBorder="0" applyAlignment="0" applyProtection="0"/>
    <xf numFmtId="0" fontId="6" fillId="12" borderId="1" applyNumberFormat="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164" fontId="2" fillId="0" borderId="0" applyFont="0" applyFill="0" applyBorder="0" applyAlignment="0" applyProtection="0"/>
    <xf numFmtId="0" fontId="10" fillId="13" borderId="0" applyNumberFormat="0" applyBorder="0" applyAlignment="0" applyProtection="0"/>
    <xf numFmtId="0" fontId="3" fillId="0" borderId="0"/>
    <xf numFmtId="0" fontId="11" fillId="0" borderId="0"/>
    <xf numFmtId="0" fontId="3" fillId="0" borderId="0"/>
    <xf numFmtId="0" fontId="12" fillId="12" borderId="4" applyNumberFormat="0" applyAlignment="0" applyProtection="0"/>
    <xf numFmtId="0" fontId="13" fillId="0" borderId="0" applyNumberFormat="0" applyFill="0" applyBorder="0" applyAlignment="0" applyProtection="0"/>
    <xf numFmtId="0" fontId="14" fillId="0" borderId="5" applyNumberFormat="0" applyFill="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2" fillId="0" borderId="0"/>
  </cellStyleXfs>
  <cellXfs count="223">
    <xf numFmtId="0" fontId="0" fillId="0" borderId="0" xfId="0"/>
    <xf numFmtId="49" fontId="17" fillId="22" borderId="18" xfId="34" applyNumberFormat="1" applyFont="1" applyFill="1" applyBorder="1" applyAlignment="1">
      <alignment horizontal="center" vertical="center" wrapText="1"/>
    </xf>
    <xf numFmtId="0" fontId="2" fillId="0" borderId="6" xfId="34" applyFont="1" applyFill="1" applyBorder="1" applyAlignment="1">
      <alignment horizontal="justify" vertical="top" wrapText="1"/>
    </xf>
    <xf numFmtId="0" fontId="24" fillId="0" borderId="6" xfId="34" applyFont="1" applyFill="1" applyBorder="1" applyAlignment="1">
      <alignment horizontal="justify" vertical="top" wrapText="1"/>
    </xf>
    <xf numFmtId="171" fontId="2" fillId="0" borderId="6" xfId="0" applyNumberFormat="1" applyFont="1" applyFill="1" applyBorder="1" applyAlignment="1">
      <alignment vertical="top"/>
    </xf>
    <xf numFmtId="166" fontId="2" fillId="0" borderId="6" xfId="34" applyNumberFormat="1" applyFont="1" applyFill="1" applyBorder="1" applyAlignment="1">
      <alignment vertical="top" wrapText="1"/>
    </xf>
    <xf numFmtId="167" fontId="2" fillId="0" borderId="6" xfId="38" applyNumberFormat="1" applyFont="1" applyFill="1" applyBorder="1" applyAlignment="1" applyProtection="1">
      <alignment horizontal="center" vertical="top" wrapText="1"/>
    </xf>
    <xf numFmtId="166" fontId="0" fillId="0" borderId="6" xfId="0" applyNumberFormat="1" applyFill="1" applyBorder="1" applyAlignment="1">
      <alignment vertical="top"/>
    </xf>
    <xf numFmtId="3" fontId="2" fillId="0" borderId="6" xfId="0" applyNumberFormat="1" applyFont="1" applyFill="1" applyBorder="1" applyAlignment="1">
      <alignment vertical="top"/>
    </xf>
    <xf numFmtId="167" fontId="2" fillId="0" borderId="6" xfId="30" applyNumberFormat="1" applyFont="1" applyFill="1" applyBorder="1" applyAlignment="1">
      <alignment horizontal="right" vertical="top"/>
    </xf>
    <xf numFmtId="167" fontId="2" fillId="0" borderId="6" xfId="30" applyNumberFormat="1" applyFont="1" applyFill="1" applyBorder="1" applyAlignment="1">
      <alignment horizontal="right" vertical="top" wrapText="1"/>
    </xf>
    <xf numFmtId="167" fontId="2" fillId="0" borderId="6" xfId="30" applyNumberFormat="1" applyFont="1" applyFill="1" applyBorder="1" applyAlignment="1" applyProtection="1">
      <alignment horizontal="right" vertical="top" wrapText="1"/>
    </xf>
    <xf numFmtId="14" fontId="2" fillId="0" borderId="6" xfId="0" applyNumberFormat="1" applyFont="1" applyFill="1" applyBorder="1" applyAlignment="1">
      <alignment horizontal="right" vertical="top"/>
    </xf>
    <xf numFmtId="0" fontId="2" fillId="0" borderId="12" xfId="0" applyFont="1" applyFill="1" applyBorder="1" applyAlignment="1">
      <alignment horizontal="justify" vertical="top" wrapText="1"/>
    </xf>
    <xf numFmtId="0" fontId="20" fillId="0" borderId="6" xfId="0" applyFont="1" applyFill="1" applyBorder="1"/>
    <xf numFmtId="167" fontId="20" fillId="0" borderId="6" xfId="0" applyNumberFormat="1" applyFont="1" applyFill="1" applyBorder="1"/>
    <xf numFmtId="171" fontId="2" fillId="0" borderId="6" xfId="34" applyNumberFormat="1" applyFont="1" applyFill="1" applyBorder="1" applyAlignment="1">
      <alignment vertical="top" wrapText="1"/>
    </xf>
    <xf numFmtId="171" fontId="0" fillId="0" borderId="6" xfId="0" applyNumberFormat="1" applyFill="1" applyBorder="1" applyAlignment="1">
      <alignment vertical="top"/>
    </xf>
    <xf numFmtId="171" fontId="2" fillId="0" borderId="6" xfId="0" applyNumberFormat="1" applyFont="1" applyFill="1" applyBorder="1" applyAlignment="1">
      <alignment horizontal="right" vertical="top" wrapText="1"/>
    </xf>
    <xf numFmtId="0" fontId="2" fillId="0" borderId="6" xfId="0" applyFont="1" applyFill="1" applyBorder="1" applyAlignment="1">
      <alignment horizontal="justify" vertical="top" wrapText="1"/>
    </xf>
    <xf numFmtId="0" fontId="0" fillId="0" borderId="0" xfId="0" applyFill="1"/>
    <xf numFmtId="1" fontId="2" fillId="0" borderId="6" xfId="0" applyNumberFormat="1" applyFont="1" applyFill="1" applyBorder="1" applyAlignment="1">
      <alignment horizontal="center" vertical="top" wrapText="1"/>
    </xf>
    <xf numFmtId="49" fontId="2" fillId="0" borderId="6" xfId="33" applyNumberFormat="1" applyFont="1" applyFill="1" applyBorder="1" applyAlignment="1">
      <alignment horizontal="justify" vertical="top"/>
    </xf>
    <xf numFmtId="49" fontId="2" fillId="0" borderId="6" xfId="34" applyNumberFormat="1" applyFont="1" applyFill="1" applyBorder="1" applyAlignment="1">
      <alignment horizontal="center" vertical="top" wrapText="1"/>
    </xf>
    <xf numFmtId="49" fontId="2" fillId="0" borderId="6" xfId="34" applyNumberFormat="1" applyFont="1" applyFill="1" applyBorder="1" applyAlignment="1">
      <alignment horizontal="justify" vertical="top" wrapText="1"/>
    </xf>
    <xf numFmtId="49" fontId="2" fillId="0" borderId="6" xfId="34" applyNumberFormat="1" applyFont="1" applyFill="1" applyBorder="1" applyAlignment="1">
      <alignment horizontal="right" vertical="top" wrapText="1"/>
    </xf>
    <xf numFmtId="49" fontId="2" fillId="0" borderId="6" xfId="34" applyNumberFormat="1" applyFont="1" applyFill="1" applyBorder="1" applyAlignment="1">
      <alignment horizontal="left" vertical="top" wrapText="1"/>
    </xf>
    <xf numFmtId="0" fontId="2" fillId="0" borderId="6" xfId="34" applyFont="1" applyFill="1" applyBorder="1" applyAlignment="1">
      <alignment horizontal="left" vertical="top" wrapText="1"/>
    </xf>
    <xf numFmtId="171" fontId="2" fillId="0" borderId="6" xfId="0" applyNumberFormat="1" applyFont="1" applyFill="1" applyBorder="1" applyAlignment="1">
      <alignment horizontal="right" vertical="top"/>
    </xf>
    <xf numFmtId="166" fontId="2" fillId="0" borderId="6" xfId="0" applyNumberFormat="1" applyFont="1" applyFill="1" applyBorder="1" applyAlignment="1">
      <alignment horizontal="center" vertical="top"/>
    </xf>
    <xf numFmtId="0" fontId="2" fillId="0" borderId="6" xfId="0" applyFont="1" applyFill="1" applyBorder="1" applyAlignment="1">
      <alignment horizontal="left" vertical="top" wrapText="1"/>
    </xf>
    <xf numFmtId="0" fontId="2" fillId="0" borderId="6" xfId="0" applyNumberFormat="1" applyFont="1" applyFill="1" applyBorder="1" applyAlignment="1" applyProtection="1">
      <alignment horizontal="justify" vertical="top" wrapText="1"/>
    </xf>
    <xf numFmtId="0" fontId="2" fillId="0" borderId="12" xfId="34" applyFont="1" applyFill="1" applyBorder="1" applyAlignment="1">
      <alignment horizontal="justify" vertical="top" wrapText="1"/>
    </xf>
    <xf numFmtId="0" fontId="3" fillId="0" borderId="6" xfId="34" applyFill="1" applyBorder="1" applyAlignment="1">
      <alignment horizontal="justify" vertical="top"/>
    </xf>
    <xf numFmtId="0" fontId="3" fillId="0" borderId="6" xfId="34" applyFill="1" applyBorder="1" applyAlignment="1">
      <alignment vertical="top" wrapText="1"/>
    </xf>
    <xf numFmtId="0" fontId="2" fillId="0" borderId="6" xfId="0" applyFont="1" applyFill="1" applyBorder="1" applyAlignment="1">
      <alignment horizontal="justify" vertical="top"/>
    </xf>
    <xf numFmtId="0" fontId="3" fillId="0" borderId="6" xfId="34" applyFill="1" applyBorder="1" applyAlignment="1">
      <alignment vertical="center"/>
    </xf>
    <xf numFmtId="0" fontId="3" fillId="0" borderId="0" xfId="34" applyFill="1" applyAlignment="1">
      <alignment vertical="center"/>
    </xf>
    <xf numFmtId="0" fontId="0" fillId="0" borderId="0" xfId="0" applyFill="1" applyAlignment="1">
      <alignment vertical="center"/>
    </xf>
    <xf numFmtId="0" fontId="2" fillId="0" borderId="12" xfId="34" applyFont="1" applyFill="1" applyBorder="1" applyAlignment="1">
      <alignment vertical="top" wrapText="1"/>
    </xf>
    <xf numFmtId="0" fontId="2" fillId="0" borderId="6" xfId="34" applyFont="1" applyFill="1" applyBorder="1" applyAlignment="1">
      <alignment horizontal="center" vertical="top" wrapText="1"/>
    </xf>
    <xf numFmtId="0" fontId="2" fillId="0" borderId="6" xfId="0" applyFont="1" applyFill="1" applyBorder="1" applyAlignment="1">
      <alignment vertical="top" wrapText="1"/>
    </xf>
    <xf numFmtId="166" fontId="2" fillId="0" borderId="6" xfId="34" applyNumberFormat="1" applyFont="1" applyFill="1" applyBorder="1" applyAlignment="1">
      <alignment horizontal="center" vertical="top" wrapText="1"/>
    </xf>
    <xf numFmtId="0" fontId="20" fillId="0" borderId="0" xfId="0" applyFont="1" applyFill="1"/>
    <xf numFmtId="171" fontId="2" fillId="0" borderId="6" xfId="0" applyNumberFormat="1" applyFont="1" applyFill="1" applyBorder="1" applyAlignment="1" applyProtection="1">
      <alignment horizontal="center" vertical="top" wrapText="1"/>
    </xf>
    <xf numFmtId="171" fontId="2" fillId="0" borderId="6" xfId="0" applyNumberFormat="1" applyFont="1" applyFill="1" applyBorder="1" applyAlignment="1" applyProtection="1">
      <alignment horizontal="right" vertical="top" wrapText="1"/>
    </xf>
    <xf numFmtId="1" fontId="2" fillId="0" borderId="6" xfId="38" applyNumberFormat="1" applyFont="1" applyFill="1" applyBorder="1" applyAlignment="1" applyProtection="1">
      <alignment horizontal="justify" vertical="top" wrapText="1"/>
    </xf>
    <xf numFmtId="0" fontId="2" fillId="0" borderId="6" xfId="0" applyFont="1" applyFill="1" applyBorder="1"/>
    <xf numFmtId="0" fontId="2" fillId="0" borderId="0" xfId="0" applyFont="1" applyFill="1"/>
    <xf numFmtId="0" fontId="2" fillId="0" borderId="6" xfId="0" applyFont="1" applyFill="1" applyBorder="1" applyAlignment="1">
      <alignment horizontal="center" vertical="top" wrapText="1"/>
    </xf>
    <xf numFmtId="167" fontId="2" fillId="0" borderId="6" xfId="30" applyNumberFormat="1" applyFont="1" applyFill="1" applyBorder="1" applyAlignment="1">
      <alignment horizontal="center" vertical="top"/>
    </xf>
    <xf numFmtId="0" fontId="24" fillId="0" borderId="6" xfId="34" applyFont="1" applyFill="1" applyBorder="1" applyAlignment="1">
      <alignment horizontal="justify" vertical="top"/>
    </xf>
    <xf numFmtId="0" fontId="24" fillId="0" borderId="6" xfId="34" applyFont="1" applyFill="1" applyBorder="1" applyAlignment="1">
      <alignment vertical="top"/>
    </xf>
    <xf numFmtId="0" fontId="24" fillId="0" borderId="0" xfId="34" applyFont="1" applyFill="1" applyAlignment="1">
      <alignment vertical="top"/>
    </xf>
    <xf numFmtId="0" fontId="2" fillId="0" borderId="0" xfId="0" applyFont="1" applyFill="1" applyAlignment="1">
      <alignment vertical="top"/>
    </xf>
    <xf numFmtId="168" fontId="2" fillId="0" borderId="6" xfId="0" applyNumberFormat="1" applyFont="1" applyFill="1" applyBorder="1" applyAlignment="1">
      <alignment horizontal="right" vertical="top"/>
    </xf>
    <xf numFmtId="0" fontId="2" fillId="0" borderId="6" xfId="0" applyNumberFormat="1" applyFont="1" applyFill="1" applyBorder="1" applyAlignment="1">
      <alignment horizontal="center" vertical="top"/>
    </xf>
    <xf numFmtId="3" fontId="2" fillId="0" borderId="6" xfId="34" applyNumberFormat="1" applyFont="1" applyFill="1" applyBorder="1" applyAlignment="1">
      <alignment horizontal="justify" vertical="top" wrapText="1"/>
    </xf>
    <xf numFmtId="3" fontId="2" fillId="0" borderId="12" xfId="34" applyNumberFormat="1" applyFont="1" applyFill="1" applyBorder="1" applyAlignment="1">
      <alignment horizontal="justify" vertical="top" wrapText="1"/>
    </xf>
    <xf numFmtId="171" fontId="2" fillId="0" borderId="6" xfId="0" applyNumberFormat="1" applyFont="1" applyFill="1" applyBorder="1" applyAlignment="1">
      <alignment horizontal="center" vertical="top" wrapText="1"/>
    </xf>
    <xf numFmtId="166" fontId="2" fillId="0" borderId="6" xfId="0" applyNumberFormat="1" applyFont="1" applyFill="1" applyBorder="1" applyAlignment="1">
      <alignment horizontal="center" vertical="top" wrapText="1"/>
    </xf>
    <xf numFmtId="0" fontId="2" fillId="0" borderId="6" xfId="0" applyFont="1" applyFill="1" applyBorder="1" applyAlignment="1">
      <alignment vertical="top"/>
    </xf>
    <xf numFmtId="0" fontId="3" fillId="0" borderId="6" xfId="34" applyFill="1" applyBorder="1" applyAlignment="1">
      <alignment horizontal="justify" vertical="top" wrapText="1"/>
    </xf>
    <xf numFmtId="0" fontId="3" fillId="0" borderId="6" xfId="34" applyFill="1" applyBorder="1" applyAlignment="1">
      <alignment vertical="top"/>
    </xf>
    <xf numFmtId="0" fontId="2" fillId="0" borderId="6" xfId="34" applyFont="1" applyFill="1" applyBorder="1" applyAlignment="1">
      <alignment vertical="top" wrapText="1"/>
    </xf>
    <xf numFmtId="5" fontId="2" fillId="0" borderId="6" xfId="30" applyNumberFormat="1" applyFont="1" applyFill="1" applyBorder="1" applyAlignment="1">
      <alignment horizontal="justify" vertical="top" wrapText="1"/>
    </xf>
    <xf numFmtId="14" fontId="2" fillId="0" borderId="12" xfId="0" applyNumberFormat="1" applyFont="1" applyFill="1" applyBorder="1" applyAlignment="1">
      <alignment horizontal="left" vertical="top" wrapText="1"/>
    </xf>
    <xf numFmtId="0" fontId="2" fillId="0" borderId="6" xfId="0" applyNumberFormat="1" applyFont="1" applyFill="1" applyBorder="1" applyAlignment="1">
      <alignment horizontal="center" vertical="top" wrapText="1"/>
    </xf>
    <xf numFmtId="165" fontId="2" fillId="0" borderId="12" xfId="34" applyNumberFormat="1" applyFont="1" applyFill="1" applyBorder="1" applyAlignment="1">
      <alignment horizontal="justify" vertical="top" wrapText="1"/>
    </xf>
    <xf numFmtId="172" fontId="24" fillId="0" borderId="6" xfId="34" applyNumberFormat="1" applyFont="1" applyFill="1" applyBorder="1" applyAlignment="1">
      <alignment vertical="top"/>
    </xf>
    <xf numFmtId="0" fontId="0" fillId="0" borderId="0" xfId="0" applyFill="1" applyAlignment="1">
      <alignment horizontal="center"/>
    </xf>
    <xf numFmtId="0" fontId="0" fillId="0" borderId="0" xfId="0" applyFill="1" applyAlignment="1">
      <alignment horizontal="justify"/>
    </xf>
    <xf numFmtId="0" fontId="0" fillId="0" borderId="0" xfId="0" applyFill="1" applyAlignment="1">
      <alignment horizontal="justify" vertical="center" wrapText="1"/>
    </xf>
    <xf numFmtId="165" fontId="0" fillId="0" borderId="0" xfId="0" applyNumberFormat="1" applyFill="1" applyAlignment="1">
      <alignment horizontal="right"/>
    </xf>
    <xf numFmtId="0" fontId="0" fillId="0" borderId="0" xfId="0" applyFill="1" applyAlignment="1">
      <alignment horizontal="right"/>
    </xf>
    <xf numFmtId="14" fontId="2" fillId="0" borderId="12" xfId="0" applyNumberFormat="1" applyFont="1" applyFill="1" applyBorder="1" applyAlignment="1">
      <alignment horizontal="justify" vertical="top" wrapText="1"/>
    </xf>
    <xf numFmtId="49" fontId="2" fillId="0" borderId="12" xfId="34" applyNumberFormat="1" applyFont="1" applyFill="1" applyBorder="1" applyAlignment="1">
      <alignment horizontal="justify" vertical="top" wrapText="1"/>
    </xf>
    <xf numFmtId="169" fontId="2" fillId="0" borderId="6" xfId="33" applyNumberFormat="1" applyFont="1" applyFill="1" applyBorder="1" applyAlignment="1" applyProtection="1">
      <alignment horizontal="left" vertical="top"/>
    </xf>
    <xf numFmtId="49" fontId="2" fillId="0" borderId="13" xfId="34" applyNumberFormat="1" applyFont="1" applyFill="1" applyBorder="1" applyAlignment="1">
      <alignment horizontal="left" vertical="top" wrapText="1"/>
    </xf>
    <xf numFmtId="0" fontId="24" fillId="0" borderId="0" xfId="34" applyFont="1" applyFill="1" applyAlignment="1">
      <alignment vertical="center"/>
    </xf>
    <xf numFmtId="0" fontId="2" fillId="0" borderId="0" xfId="0" applyFont="1" applyFill="1" applyAlignment="1">
      <alignment vertical="center"/>
    </xf>
    <xf numFmtId="49" fontId="2" fillId="0" borderId="6" xfId="33" applyNumberFormat="1" applyFont="1" applyFill="1" applyBorder="1" applyAlignment="1">
      <alignment horizontal="center" vertical="top" wrapText="1"/>
    </xf>
    <xf numFmtId="0" fontId="2" fillId="0" borderId="6" xfId="0" applyFont="1" applyFill="1" applyBorder="1" applyAlignment="1">
      <alignment horizontal="right" vertical="top"/>
    </xf>
    <xf numFmtId="0" fontId="0" fillId="0" borderId="6" xfId="0" applyFill="1" applyBorder="1" applyAlignment="1">
      <alignment vertical="top" wrapText="1"/>
    </xf>
    <xf numFmtId="0" fontId="16" fillId="0" borderId="6" xfId="34" applyFont="1" applyFill="1" applyBorder="1" applyAlignment="1">
      <alignment horizontal="justify" vertical="top"/>
    </xf>
    <xf numFmtId="0" fontId="16" fillId="0" borderId="6" xfId="34" applyFont="1" applyFill="1" applyBorder="1" applyAlignment="1">
      <alignment horizontal="justify" vertical="top" wrapText="1"/>
    </xf>
    <xf numFmtId="0" fontId="16" fillId="0" borderId="6" xfId="34" applyFont="1" applyFill="1" applyBorder="1" applyAlignment="1">
      <alignment horizontal="center" vertical="top" wrapText="1"/>
    </xf>
    <xf numFmtId="0" fontId="2" fillId="0" borderId="6" xfId="0" applyFont="1" applyFill="1" applyBorder="1" applyAlignment="1" applyProtection="1">
      <alignment horizontal="justify" vertical="top" wrapText="1"/>
      <protection locked="0"/>
    </xf>
    <xf numFmtId="0" fontId="16" fillId="0" borderId="12" xfId="34" applyFont="1" applyFill="1" applyBorder="1" applyAlignment="1">
      <alignment horizontal="justify" vertical="top" wrapText="1"/>
    </xf>
    <xf numFmtId="14" fontId="2" fillId="0" borderId="6" xfId="0" applyNumberFormat="1" applyFont="1" applyFill="1" applyBorder="1" applyAlignment="1">
      <alignment horizontal="left" vertical="top" wrapText="1"/>
    </xf>
    <xf numFmtId="14" fontId="2" fillId="0" borderId="6" xfId="34" applyNumberFormat="1" applyFont="1" applyFill="1" applyBorder="1" applyAlignment="1">
      <alignment horizontal="justify" vertical="top" wrapText="1"/>
    </xf>
    <xf numFmtId="168" fontId="2" fillId="0" borderId="6" xfId="0" applyNumberFormat="1" applyFont="1" applyFill="1" applyBorder="1" applyAlignment="1">
      <alignment horizontal="center" vertical="top"/>
    </xf>
    <xf numFmtId="165" fontId="2" fillId="0" borderId="6" xfId="34" applyNumberFormat="1" applyFont="1" applyFill="1" applyBorder="1" applyAlignment="1">
      <alignment horizontal="justify" vertical="top" wrapText="1"/>
    </xf>
    <xf numFmtId="0" fontId="2" fillId="0" borderId="6" xfId="34" applyFont="1" applyFill="1" applyBorder="1" applyAlignment="1">
      <alignment horizontal="right" vertical="top" wrapText="1"/>
    </xf>
    <xf numFmtId="0" fontId="3" fillId="0" borderId="6" xfId="34" applyFill="1" applyBorder="1" applyAlignment="1">
      <alignment horizontal="justify" vertical="center"/>
    </xf>
    <xf numFmtId="0" fontId="20" fillId="0" borderId="6" xfId="0" applyFont="1" applyFill="1" applyBorder="1" applyAlignment="1">
      <alignment horizontal="justify"/>
    </xf>
    <xf numFmtId="0" fontId="16" fillId="0" borderId="6" xfId="34" applyFont="1" applyFill="1" applyBorder="1" applyAlignment="1">
      <alignment horizontal="left" vertical="top" wrapText="1"/>
    </xf>
    <xf numFmtId="14" fontId="2" fillId="0" borderId="6" xfId="0" applyNumberFormat="1" applyFont="1" applyFill="1" applyBorder="1" applyAlignment="1">
      <alignment horizontal="right" vertical="top" wrapText="1"/>
    </xf>
    <xf numFmtId="1" fontId="2" fillId="0" borderId="6" xfId="30" applyNumberFormat="1" applyFont="1" applyFill="1" applyBorder="1" applyAlignment="1" applyProtection="1">
      <alignment horizontal="justify" vertical="top" wrapText="1"/>
    </xf>
    <xf numFmtId="5" fontId="2" fillId="0" borderId="6" xfId="30" applyNumberFormat="1" applyFont="1" applyFill="1" applyBorder="1" applyAlignment="1">
      <alignment horizontal="left" vertical="top" wrapText="1"/>
    </xf>
    <xf numFmtId="0" fontId="0" fillId="0" borderId="7" xfId="0" applyFill="1" applyBorder="1" applyAlignment="1">
      <alignment horizontal="center"/>
    </xf>
    <xf numFmtId="0" fontId="0" fillId="0" borderId="14" xfId="0" applyFill="1" applyBorder="1"/>
    <xf numFmtId="0" fontId="0" fillId="0" borderId="8" xfId="0" applyFill="1" applyBorder="1"/>
    <xf numFmtId="0" fontId="0" fillId="0" borderId="9" xfId="0" applyFill="1" applyBorder="1" applyAlignment="1">
      <alignment horizontal="center"/>
    </xf>
    <xf numFmtId="0" fontId="0" fillId="0" borderId="15" xfId="0" applyFill="1" applyBorder="1"/>
    <xf numFmtId="0" fontId="0" fillId="0" borderId="0" xfId="0" applyFill="1" applyBorder="1"/>
    <xf numFmtId="0" fontId="0" fillId="0" borderId="10" xfId="0" applyFill="1" applyBorder="1" applyAlignment="1">
      <alignment horizontal="center"/>
    </xf>
    <xf numFmtId="0" fontId="0" fillId="0" borderId="16" xfId="0" applyFill="1" applyBorder="1"/>
    <xf numFmtId="0" fontId="0" fillId="0" borderId="11" xfId="0" applyFill="1" applyBorder="1"/>
    <xf numFmtId="0" fontId="3" fillId="0" borderId="0" xfId="34" applyFill="1" applyAlignment="1">
      <alignment horizontal="justify" vertical="center"/>
    </xf>
    <xf numFmtId="0" fontId="3" fillId="0" borderId="0" xfId="34" applyFill="1" applyAlignment="1">
      <alignment vertical="top"/>
    </xf>
    <xf numFmtId="0" fontId="0" fillId="0" borderId="0" xfId="0" applyFill="1" applyAlignment="1">
      <alignment vertical="top"/>
    </xf>
    <xf numFmtId="0" fontId="24" fillId="0" borderId="6" xfId="34" applyFont="1" applyFill="1" applyBorder="1" applyAlignment="1">
      <alignment vertical="center"/>
    </xf>
    <xf numFmtId="167" fontId="2" fillId="0" borderId="6" xfId="30" applyNumberFormat="1" applyFont="1" applyFill="1" applyBorder="1" applyAlignment="1" applyProtection="1">
      <alignment horizontal="center" vertical="top" wrapText="1"/>
    </xf>
    <xf numFmtId="0" fontId="3" fillId="0" borderId="6" xfId="34" applyFill="1" applyBorder="1" applyAlignment="1">
      <alignment vertical="center" wrapText="1"/>
    </xf>
    <xf numFmtId="169" fontId="2" fillId="0" borderId="6" xfId="33" applyNumberFormat="1" applyFont="1" applyFill="1" applyBorder="1" applyAlignment="1" applyProtection="1">
      <alignment horizontal="center" vertical="top"/>
    </xf>
    <xf numFmtId="171" fontId="27" fillId="0" borderId="6" xfId="34" applyNumberFormat="1" applyFont="1" applyFill="1" applyBorder="1" applyAlignment="1">
      <alignment horizontal="right" vertical="top" wrapText="1"/>
    </xf>
    <xf numFmtId="166" fontId="27" fillId="0" borderId="6" xfId="34" applyNumberFormat="1" applyFont="1" applyFill="1" applyBorder="1" applyAlignment="1">
      <alignment horizontal="center" vertical="top" wrapText="1"/>
    </xf>
    <xf numFmtId="0" fontId="27" fillId="0" borderId="6" xfId="34" applyFont="1" applyFill="1" applyBorder="1" applyAlignment="1">
      <alignment horizontal="justify" vertical="top" wrapText="1"/>
    </xf>
    <xf numFmtId="0" fontId="2" fillId="0" borderId="6" xfId="34" applyFont="1" applyFill="1" applyBorder="1" applyAlignment="1">
      <alignment horizontal="center" vertical="top"/>
    </xf>
    <xf numFmtId="171" fontId="2" fillId="0" borderId="6" xfId="34" applyNumberFormat="1" applyFont="1" applyFill="1" applyBorder="1" applyAlignment="1">
      <alignment horizontal="right" vertical="top" wrapText="1"/>
    </xf>
    <xf numFmtId="0" fontId="16" fillId="0" borderId="13" xfId="34" applyFont="1" applyFill="1" applyBorder="1" applyAlignment="1">
      <alignment horizontal="left" vertical="top" wrapText="1"/>
    </xf>
    <xf numFmtId="171" fontId="27" fillId="0" borderId="6" xfId="0" applyNumberFormat="1" applyFont="1" applyFill="1" applyBorder="1" applyAlignment="1">
      <alignment horizontal="right" vertical="top"/>
    </xf>
    <xf numFmtId="14" fontId="2" fillId="0" borderId="6" xfId="0" applyNumberFormat="1" applyFont="1" applyFill="1" applyBorder="1" applyAlignment="1">
      <alignment vertical="top"/>
    </xf>
    <xf numFmtId="169" fontId="2" fillId="0" borderId="6" xfId="33" applyNumberFormat="1" applyFont="1" applyFill="1" applyBorder="1" applyAlignment="1" applyProtection="1">
      <alignment horizontal="right" vertical="top"/>
    </xf>
    <xf numFmtId="171" fontId="26" fillId="0" borderId="6" xfId="0" applyNumberFormat="1" applyFont="1" applyFill="1" applyBorder="1" applyAlignment="1" applyProtection="1">
      <alignment horizontal="center" vertical="top" wrapText="1"/>
    </xf>
    <xf numFmtId="0" fontId="21" fillId="0" borderId="6" xfId="0" applyFont="1" applyFill="1" applyBorder="1" applyAlignment="1">
      <alignment horizontal="left" vertical="top" wrapText="1"/>
    </xf>
    <xf numFmtId="3" fontId="2" fillId="0" borderId="6" xfId="30" applyNumberFormat="1" applyFont="1" applyFill="1" applyBorder="1" applyAlignment="1">
      <alignment horizontal="center" vertical="top"/>
    </xf>
    <xf numFmtId="0" fontId="2" fillId="0" borderId="6" xfId="0" applyNumberFormat="1" applyFont="1" applyFill="1" applyBorder="1" applyAlignment="1">
      <alignment vertical="top" wrapText="1"/>
    </xf>
    <xf numFmtId="49" fontId="2" fillId="0" borderId="6" xfId="33" applyNumberFormat="1" applyFont="1" applyFill="1" applyBorder="1" applyAlignment="1">
      <alignment horizontal="justify" vertical="top" wrapText="1"/>
    </xf>
    <xf numFmtId="3" fontId="2" fillId="0" borderId="6" xfId="0" applyNumberFormat="1" applyFont="1" applyFill="1" applyBorder="1" applyAlignment="1">
      <alignment horizontal="right" vertical="top"/>
    </xf>
    <xf numFmtId="0" fontId="2" fillId="0" borderId="12" xfId="0" applyFont="1" applyFill="1" applyBorder="1" applyAlignment="1" applyProtection="1">
      <alignment horizontal="justify" vertical="top"/>
      <protection locked="0"/>
    </xf>
    <xf numFmtId="3" fontId="2" fillId="0" borderId="6" xfId="34" applyNumberFormat="1" applyFont="1" applyFill="1" applyBorder="1" applyAlignment="1">
      <alignment vertical="top" wrapText="1"/>
    </xf>
    <xf numFmtId="0" fontId="22" fillId="0" borderId="6" xfId="34" applyFont="1" applyFill="1" applyBorder="1" applyAlignment="1">
      <alignment vertical="center"/>
    </xf>
    <xf numFmtId="0" fontId="22" fillId="0" borderId="0" xfId="34" applyFont="1" applyFill="1" applyAlignment="1">
      <alignment vertical="center"/>
    </xf>
    <xf numFmtId="0" fontId="20" fillId="0" borderId="0" xfId="0" applyFont="1" applyFill="1" applyAlignment="1">
      <alignment vertical="center"/>
    </xf>
    <xf numFmtId="167" fontId="2" fillId="0" borderId="6" xfId="30" applyNumberFormat="1" applyFont="1" applyFill="1" applyBorder="1" applyAlignment="1">
      <alignment horizontal="justify" vertical="top" wrapText="1"/>
    </xf>
    <xf numFmtId="0" fontId="22" fillId="0" borderId="6" xfId="34" applyFont="1" applyFill="1" applyBorder="1" applyAlignment="1">
      <alignment horizontal="justify" vertical="center"/>
    </xf>
    <xf numFmtId="0" fontId="2" fillId="0" borderId="13" xfId="34" applyFont="1" applyFill="1" applyBorder="1" applyAlignment="1">
      <alignment horizontal="left" vertical="top" wrapText="1"/>
    </xf>
    <xf numFmtId="170" fontId="2" fillId="0" borderId="6" xfId="0" applyNumberFormat="1" applyFont="1" applyFill="1" applyBorder="1" applyAlignment="1" applyProtection="1">
      <alignment horizontal="justify" vertical="top" wrapText="1"/>
    </xf>
    <xf numFmtId="5" fontId="2" fillId="0" borderId="12" xfId="30" applyNumberFormat="1" applyFont="1" applyFill="1" applyBorder="1" applyAlignment="1">
      <alignment horizontal="left" vertical="top" wrapText="1"/>
    </xf>
    <xf numFmtId="0" fontId="16" fillId="0" borderId="6" xfId="34" applyFont="1" applyFill="1" applyBorder="1" applyAlignment="1">
      <alignment vertical="top" wrapText="1"/>
    </xf>
    <xf numFmtId="0" fontId="0" fillId="0" borderId="6" xfId="0" applyNumberFormat="1" applyFill="1" applyBorder="1" applyAlignment="1">
      <alignment horizontal="center" vertical="top" wrapText="1"/>
    </xf>
    <xf numFmtId="0" fontId="0" fillId="0" borderId="6" xfId="0" applyFill="1" applyBorder="1" applyAlignment="1">
      <alignment horizontal="justify" vertical="center" wrapText="1"/>
    </xf>
    <xf numFmtId="165" fontId="0" fillId="0" borderId="6" xfId="0" applyNumberFormat="1" applyFill="1" applyBorder="1" applyAlignment="1">
      <alignment vertical="center"/>
    </xf>
    <xf numFmtId="14" fontId="0" fillId="0" borderId="6" xfId="0" applyNumberFormat="1" applyFill="1" applyBorder="1" applyAlignment="1">
      <alignment vertical="top"/>
    </xf>
    <xf numFmtId="166" fontId="0" fillId="0" borderId="6" xfId="0" applyNumberFormat="1" applyFill="1" applyBorder="1" applyAlignment="1">
      <alignment horizontal="center" vertical="top"/>
    </xf>
    <xf numFmtId="14" fontId="0" fillId="0" borderId="6" xfId="0" applyNumberFormat="1" applyFill="1" applyBorder="1" applyAlignment="1">
      <alignment horizontal="center" vertical="top"/>
    </xf>
    <xf numFmtId="0" fontId="0" fillId="0" borderId="6" xfId="0" applyFill="1" applyBorder="1" applyAlignment="1">
      <alignment vertical="top"/>
    </xf>
    <xf numFmtId="0" fontId="0" fillId="0" borderId="6" xfId="0" applyNumberFormat="1" applyFill="1" applyBorder="1" applyAlignment="1">
      <alignment horizontal="center" vertical="top"/>
    </xf>
    <xf numFmtId="0" fontId="2" fillId="0" borderId="6" xfId="0" applyFont="1" applyFill="1" applyBorder="1" applyAlignment="1">
      <alignment horizontal="center" vertical="top"/>
    </xf>
    <xf numFmtId="0" fontId="16" fillId="0" borderId="6" xfId="34" applyFont="1" applyFill="1" applyBorder="1" applyAlignment="1">
      <alignment horizontal="center" vertical="top"/>
    </xf>
    <xf numFmtId="0" fontId="0" fillId="0" borderId="6" xfId="0" applyFill="1" applyBorder="1" applyAlignment="1">
      <alignment horizontal="center" vertical="top"/>
    </xf>
    <xf numFmtId="0" fontId="2" fillId="0" borderId="0" xfId="0" applyFont="1" applyFill="1" applyAlignment="1">
      <alignment vertical="top" wrapText="1"/>
    </xf>
    <xf numFmtId="0" fontId="2" fillId="0" borderId="6" xfId="0" applyFont="1" applyFill="1" applyBorder="1" applyAlignment="1" applyProtection="1">
      <alignment horizontal="justify" vertical="top"/>
      <protection locked="0"/>
    </xf>
    <xf numFmtId="14" fontId="2" fillId="0" borderId="13" xfId="0" applyNumberFormat="1" applyFont="1" applyFill="1" applyBorder="1" applyAlignment="1">
      <alignment horizontal="left" vertical="center" wrapText="1"/>
    </xf>
    <xf numFmtId="0" fontId="2" fillId="0" borderId="6" xfId="0" applyFont="1" applyFill="1" applyBorder="1" applyAlignment="1">
      <alignment horizontal="justify"/>
    </xf>
    <xf numFmtId="0" fontId="24" fillId="0" borderId="6" xfId="39" applyFont="1" applyFill="1" applyBorder="1" applyAlignment="1">
      <alignment horizontal="justify" vertical="top"/>
    </xf>
    <xf numFmtId="167" fontId="2" fillId="0" borderId="6" xfId="30" applyNumberFormat="1" applyFont="1" applyFill="1" applyBorder="1" applyAlignment="1">
      <alignment vertical="top"/>
    </xf>
    <xf numFmtId="1" fontId="27" fillId="0" borderId="6" xfId="0" applyNumberFormat="1" applyFont="1" applyFill="1" applyBorder="1" applyAlignment="1">
      <alignment horizontal="center" vertical="top" wrapText="1"/>
    </xf>
    <xf numFmtId="0" fontId="19" fillId="0" borderId="6" xfId="0" applyFont="1" applyFill="1" applyBorder="1" applyAlignment="1">
      <alignment horizontal="justify" vertical="top" wrapText="1"/>
    </xf>
    <xf numFmtId="166" fontId="19" fillId="0" borderId="6" xfId="34" applyNumberFormat="1" applyFont="1" applyFill="1" applyBorder="1" applyAlignment="1">
      <alignment vertical="top" wrapText="1"/>
    </xf>
    <xf numFmtId="49" fontId="19" fillId="22" borderId="18" xfId="34" applyNumberFormat="1" applyFont="1" applyFill="1" applyBorder="1" applyAlignment="1">
      <alignment horizontal="center" vertical="center" wrapText="1"/>
    </xf>
    <xf numFmtId="49" fontId="17" fillId="22" borderId="18" xfId="33" applyNumberFormat="1" applyFont="1" applyFill="1" applyBorder="1" applyAlignment="1">
      <alignment horizontal="center" vertical="center" wrapText="1"/>
    </xf>
    <xf numFmtId="167" fontId="17" fillId="22" borderId="18" xfId="30" applyNumberFormat="1" applyFont="1" applyFill="1" applyBorder="1" applyAlignment="1">
      <alignment horizontal="center" vertical="center" wrapText="1"/>
    </xf>
    <xf numFmtId="3" fontId="17" fillId="22" borderId="18" xfId="34" applyNumberFormat="1" applyFont="1" applyFill="1" applyBorder="1" applyAlignment="1">
      <alignment horizontal="center" vertical="center" wrapText="1"/>
    </xf>
    <xf numFmtId="165" fontId="17" fillId="22" borderId="18" xfId="34" applyNumberFormat="1" applyFont="1" applyFill="1" applyBorder="1" applyAlignment="1">
      <alignment horizontal="center" vertical="center" wrapText="1"/>
    </xf>
    <xf numFmtId="0" fontId="17" fillId="22" borderId="18" xfId="34" applyNumberFormat="1" applyFont="1" applyFill="1" applyBorder="1" applyAlignment="1">
      <alignment horizontal="center" vertical="center" wrapText="1"/>
    </xf>
    <xf numFmtId="0" fontId="15" fillId="22" borderId="6" xfId="34" applyNumberFormat="1" applyFont="1" applyFill="1" applyBorder="1" applyAlignment="1">
      <alignment horizontal="center" vertical="center" wrapText="1"/>
    </xf>
    <xf numFmtId="0" fontId="15" fillId="22" borderId="12" xfId="34" applyNumberFormat="1" applyFont="1" applyFill="1" applyBorder="1" applyAlignment="1">
      <alignment horizontal="center" vertical="center" wrapText="1"/>
    </xf>
    <xf numFmtId="0" fontId="3" fillId="22" borderId="0" xfId="34" applyFill="1" applyAlignment="1">
      <alignment horizontal="justify" vertical="center"/>
    </xf>
    <xf numFmtId="0" fontId="3" fillId="22" borderId="0" xfId="34" applyFill="1"/>
    <xf numFmtId="0" fontId="0" fillId="22" borderId="0" xfId="0" applyFill="1"/>
    <xf numFmtId="1" fontId="2" fillId="0" borderId="6" xfId="39" applyNumberFormat="1" applyFont="1" applyFill="1" applyBorder="1" applyAlignment="1">
      <alignment horizontal="center" vertical="top" wrapText="1"/>
    </xf>
    <xf numFmtId="171" fontId="2" fillId="0" borderId="6" xfId="39" applyNumberFormat="1" applyFont="1" applyFill="1" applyBorder="1" applyAlignment="1">
      <alignment horizontal="right" vertical="top"/>
    </xf>
    <xf numFmtId="171" fontId="2" fillId="0" borderId="6" xfId="39" applyNumberFormat="1" applyFont="1" applyFill="1" applyBorder="1" applyAlignment="1" applyProtection="1">
      <alignment horizontal="center" vertical="top" wrapText="1"/>
    </xf>
    <xf numFmtId="0" fontId="2" fillId="0" borderId="12" xfId="34" applyFont="1" applyFill="1" applyBorder="1" applyAlignment="1">
      <alignment horizontal="left" vertical="top" wrapText="1"/>
    </xf>
    <xf numFmtId="0" fontId="16" fillId="0" borderId="6" xfId="34" applyFont="1" applyFill="1" applyBorder="1" applyAlignment="1">
      <alignment horizontal="center" vertical="center"/>
    </xf>
    <xf numFmtId="0" fontId="2" fillId="0" borderId="12" xfId="34"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Fill="1" applyBorder="1" applyAlignment="1">
      <alignment horizontal="justify" vertical="top" wrapText="1"/>
    </xf>
    <xf numFmtId="0" fontId="0" fillId="0" borderId="13" xfId="0" applyFill="1" applyBorder="1" applyAlignment="1">
      <alignment vertical="top" wrapText="1"/>
    </xf>
    <xf numFmtId="0" fontId="2" fillId="0" borderId="0" xfId="0" applyFont="1" applyFill="1" applyBorder="1" applyAlignment="1">
      <alignment horizontal="center" vertical="top" wrapText="1"/>
    </xf>
    <xf numFmtId="166" fontId="0" fillId="0" borderId="17" xfId="0" applyNumberFormat="1" applyFill="1" applyBorder="1" applyAlignment="1">
      <alignment vertical="top"/>
    </xf>
    <xf numFmtId="167" fontId="2" fillId="0" borderId="0" xfId="30" applyNumberFormat="1" applyFont="1" applyFill="1" applyBorder="1" applyAlignment="1">
      <alignment horizontal="right" vertical="top"/>
    </xf>
    <xf numFmtId="0" fontId="20" fillId="0" borderId="17" xfId="0" applyFont="1" applyFill="1" applyBorder="1"/>
    <xf numFmtId="0" fontId="2" fillId="0" borderId="0" xfId="0" applyNumberFormat="1" applyFont="1" applyFill="1" applyBorder="1" applyAlignment="1">
      <alignment horizontal="center" vertical="top" wrapText="1"/>
    </xf>
    <xf numFmtId="0" fontId="2" fillId="0" borderId="12" xfId="0" applyFont="1" applyFill="1" applyBorder="1" applyAlignment="1" applyProtection="1">
      <alignment horizontal="justify" vertical="top" wrapText="1"/>
      <protection locked="0"/>
    </xf>
    <xf numFmtId="14" fontId="2" fillId="0" borderId="6" xfId="0" applyNumberFormat="1" applyFont="1" applyFill="1" applyBorder="1" applyAlignment="1">
      <alignment horizontal="justify" vertical="top" wrapText="1"/>
    </xf>
    <xf numFmtId="0" fontId="16" fillId="0" borderId="12" xfId="34" applyFont="1" applyFill="1" applyBorder="1" applyAlignment="1">
      <alignment horizontal="justify" vertical="top"/>
    </xf>
    <xf numFmtId="0" fontId="2" fillId="0" borderId="12" xfId="0" applyFont="1" applyFill="1" applyBorder="1" applyAlignment="1">
      <alignment horizontal="justify" vertical="top"/>
    </xf>
    <xf numFmtId="0" fontId="20" fillId="0" borderId="12" xfId="0" applyFont="1" applyFill="1" applyBorder="1"/>
    <xf numFmtId="0" fontId="3" fillId="0" borderId="12" xfId="34" applyFill="1" applyBorder="1" applyAlignment="1">
      <alignment vertical="center"/>
    </xf>
    <xf numFmtId="172" fontId="24" fillId="0" borderId="0" xfId="34" applyNumberFormat="1" applyFont="1" applyFill="1" applyBorder="1" applyAlignment="1">
      <alignment vertical="top"/>
    </xf>
    <xf numFmtId="0" fontId="2" fillId="0" borderId="13" xfId="34" applyFont="1" applyFill="1" applyBorder="1" applyAlignment="1">
      <alignment vertical="top" wrapText="1"/>
    </xf>
    <xf numFmtId="0" fontId="15" fillId="0" borderId="6" xfId="0" applyFont="1" applyFill="1" applyBorder="1" applyAlignment="1">
      <alignment horizontal="justify" vertical="top" wrapText="1"/>
    </xf>
    <xf numFmtId="0" fontId="17" fillId="22" borderId="6" xfId="34" applyNumberFormat="1" applyFont="1" applyFill="1" applyBorder="1" applyAlignment="1">
      <alignment horizontal="center" vertical="center" wrapText="1"/>
    </xf>
    <xf numFmtId="166" fontId="30" fillId="0" borderId="6" xfId="34" applyNumberFormat="1" applyFont="1" applyFill="1" applyBorder="1" applyAlignment="1">
      <alignment horizontal="center" vertical="top" wrapText="1"/>
    </xf>
    <xf numFmtId="14" fontId="0" fillId="0" borderId="6" xfId="0" applyNumberFormat="1" applyFill="1" applyBorder="1" applyAlignment="1">
      <alignment horizontal="left" vertical="top" wrapText="1"/>
    </xf>
    <xf numFmtId="166" fontId="0" fillId="0" borderId="6" xfId="0" applyNumberFormat="1" applyFill="1" applyBorder="1" applyAlignment="1">
      <alignment horizontal="left" vertical="top" wrapText="1"/>
    </xf>
    <xf numFmtId="3" fontId="2" fillId="0" borderId="6" xfId="34" applyNumberFormat="1" applyFont="1" applyFill="1" applyBorder="1" applyAlignment="1">
      <alignment horizontal="center" vertical="top" wrapText="1"/>
    </xf>
    <xf numFmtId="173" fontId="2" fillId="0" borderId="6" xfId="34" applyNumberFormat="1" applyFont="1" applyFill="1" applyBorder="1" applyAlignment="1">
      <alignment vertical="center" wrapText="1"/>
    </xf>
    <xf numFmtId="168" fontId="2" fillId="0" borderId="6" xfId="34" applyNumberFormat="1" applyFont="1" applyFill="1" applyBorder="1" applyAlignment="1">
      <alignment vertical="center" wrapText="1"/>
    </xf>
    <xf numFmtId="3" fontId="2" fillId="0" borderId="6" xfId="34" applyNumberFormat="1" applyFont="1" applyFill="1" applyBorder="1" applyAlignment="1">
      <alignment vertical="center" wrapText="1"/>
    </xf>
    <xf numFmtId="0" fontId="2" fillId="0" borderId="6" xfId="34" applyNumberFormat="1" applyFont="1" applyFill="1" applyBorder="1" applyAlignment="1">
      <alignment vertical="center" wrapText="1"/>
    </xf>
    <xf numFmtId="1" fontId="2" fillId="0" borderId="6" xfId="0" applyNumberFormat="1" applyFont="1" applyFill="1" applyBorder="1" applyAlignment="1">
      <alignment horizontal="center" vertical="top"/>
    </xf>
    <xf numFmtId="14" fontId="24" fillId="0" borderId="6" xfId="34" applyNumberFormat="1" applyFont="1" applyFill="1" applyBorder="1" applyAlignment="1">
      <alignment horizontal="justify" vertical="top"/>
    </xf>
    <xf numFmtId="14" fontId="24" fillId="0" borderId="6" xfId="34" applyNumberFormat="1" applyFont="1" applyFill="1" applyBorder="1" applyAlignment="1">
      <alignment vertical="top"/>
    </xf>
    <xf numFmtId="0" fontId="24" fillId="0" borderId="6" xfId="34" applyFont="1" applyFill="1" applyBorder="1" applyAlignment="1">
      <alignment horizontal="center" vertical="top"/>
    </xf>
    <xf numFmtId="0" fontId="2" fillId="0" borderId="6" xfId="0" applyNumberFormat="1" applyFont="1" applyFill="1" applyBorder="1" applyAlignment="1">
      <alignment horizontal="justify" vertical="top" wrapText="1"/>
    </xf>
    <xf numFmtId="174" fontId="2" fillId="0" borderId="6" xfId="34" applyNumberFormat="1" applyFont="1" applyFill="1" applyBorder="1" applyAlignment="1">
      <alignment vertical="top" wrapText="1"/>
    </xf>
    <xf numFmtId="0" fontId="2" fillId="0" borderId="6" xfId="0" applyNumberFormat="1" applyFont="1" applyFill="1" applyBorder="1" applyAlignment="1">
      <alignment horizontal="left" vertical="top" wrapText="1"/>
    </xf>
    <xf numFmtId="14" fontId="2" fillId="0" borderId="6" xfId="34" applyNumberFormat="1" applyFont="1" applyFill="1" applyBorder="1" applyAlignment="1">
      <alignment horizontal="right" vertical="top" wrapText="1"/>
    </xf>
    <xf numFmtId="0" fontId="2" fillId="0" borderId="12" xfId="34" applyFont="1" applyFill="1" applyBorder="1" applyAlignment="1">
      <alignment horizontal="justify" vertical="top"/>
    </xf>
    <xf numFmtId="0" fontId="2" fillId="0" borderId="6" xfId="0" applyFont="1" applyFill="1" applyBorder="1" applyAlignment="1">
      <alignment horizontal="right" vertical="top" wrapText="1"/>
    </xf>
    <xf numFmtId="0" fontId="16" fillId="0" borderId="6" xfId="34" applyFont="1" applyFill="1" applyBorder="1" applyAlignment="1">
      <alignment horizontal="justify" vertical="center" wrapText="1"/>
    </xf>
    <xf numFmtId="0" fontId="23" fillId="0" borderId="8"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18" fillId="0" borderId="11" xfId="0" applyFont="1" applyFill="1" applyBorder="1" applyAlignment="1">
      <alignment horizontal="left"/>
    </xf>
    <xf numFmtId="0" fontId="18" fillId="0" borderId="11" xfId="0" applyFont="1" applyFill="1" applyBorder="1" applyAlignment="1">
      <alignment horizontal="center"/>
    </xf>
    <xf numFmtId="0" fontId="18" fillId="0" borderId="16" xfId="0" applyFont="1" applyFill="1" applyBorder="1" applyAlignment="1">
      <alignment horizontal="left"/>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Explanatory Text" xfId="27"/>
    <cellStyle name="Heading 2" xfId="28"/>
    <cellStyle name="Heading 3" xfId="29"/>
    <cellStyle name="Millares" xfId="30" builtinId="3"/>
    <cellStyle name="Millares 2" xfId="38"/>
    <cellStyle name="Millares 5" xfId="40"/>
    <cellStyle name="Neutral" xfId="31" builtinId="28" customBuiltin="1"/>
    <cellStyle name="Normal" xfId="0" builtinId="0"/>
    <cellStyle name="Normal 2" xfId="32"/>
    <cellStyle name="Normal 2 2" xfId="44"/>
    <cellStyle name="Normal 6" xfId="39"/>
    <cellStyle name="Normal 60" xfId="43"/>
    <cellStyle name="Normal 9" xfId="33"/>
    <cellStyle name="Normal 9 2" xfId="42"/>
    <cellStyle name="Normal_Hoja1" xfId="34"/>
    <cellStyle name="Output" xfId="35"/>
    <cellStyle name="Porcentaje 2 2" xfId="41"/>
    <cellStyle name="Title" xfId="36"/>
    <cellStyle name="Total" xfId="37" builtinId="25" customBuiltin="1"/>
  </cellStyles>
  <dxfs count="0"/>
  <tableStyles count="0" defaultTableStyle="TableStyleMedium2" defaultPivotStyle="PivotStyleLight16"/>
  <colors>
    <mruColors>
      <color rgb="FFCC99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93604</xdr:colOff>
      <xdr:row>0</xdr:row>
      <xdr:rowOff>92000</xdr:rowOff>
    </xdr:from>
    <xdr:to>
      <xdr:col>1</xdr:col>
      <xdr:colOff>1145619</xdr:colOff>
      <xdr:row>4</xdr:row>
      <xdr:rowOff>95249</xdr:rowOff>
    </xdr:to>
    <xdr:pic>
      <xdr:nvPicPr>
        <xdr:cNvPr id="2" name="Picture 17" descr="logo nuevo contraloria">
          <a:extLst>
            <a:ext uri="{FF2B5EF4-FFF2-40B4-BE49-F238E27FC236}">
              <a16:creationId xmlns:a16="http://schemas.microsoft.com/office/drawing/2014/main" xmlns="" id="{00000000-0008-0000-0000-00005D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604" y="92000"/>
          <a:ext cx="1587796" cy="1122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0</xdr:colOff>
      <xdr:row>9</xdr:row>
      <xdr:rowOff>876300</xdr:rowOff>
    </xdr:from>
    <xdr:ext cx="11105823" cy="2440476"/>
    <xdr:sp macro="" textlink="">
      <xdr:nvSpPr>
        <xdr:cNvPr id="21" name="Rectángulo 20"/>
        <xdr:cNvSpPr/>
      </xdr:nvSpPr>
      <xdr:spPr>
        <a:xfrm rot="19983748">
          <a:off x="8343900" y="86487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838200</xdr:colOff>
      <xdr:row>21</xdr:row>
      <xdr:rowOff>1447800</xdr:rowOff>
    </xdr:from>
    <xdr:ext cx="11105823" cy="2440476"/>
    <xdr:sp macro="" textlink="">
      <xdr:nvSpPr>
        <xdr:cNvPr id="22" name="Rectángulo 21"/>
        <xdr:cNvSpPr/>
      </xdr:nvSpPr>
      <xdr:spPr>
        <a:xfrm rot="19983748">
          <a:off x="7924800" y="258699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1143000</xdr:colOff>
      <xdr:row>34</xdr:row>
      <xdr:rowOff>685800</xdr:rowOff>
    </xdr:from>
    <xdr:ext cx="11105823" cy="2440476"/>
    <xdr:sp macro="" textlink="">
      <xdr:nvSpPr>
        <xdr:cNvPr id="23" name="Rectángulo 22"/>
        <xdr:cNvSpPr/>
      </xdr:nvSpPr>
      <xdr:spPr>
        <a:xfrm rot="19983748">
          <a:off x="8229600" y="426720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8</xdr:col>
      <xdr:colOff>190500</xdr:colOff>
      <xdr:row>41</xdr:row>
      <xdr:rowOff>647700</xdr:rowOff>
    </xdr:from>
    <xdr:ext cx="11105823" cy="2440476"/>
    <xdr:sp macro="" textlink="">
      <xdr:nvSpPr>
        <xdr:cNvPr id="24" name="Rectángulo 23"/>
        <xdr:cNvSpPr/>
      </xdr:nvSpPr>
      <xdr:spPr>
        <a:xfrm rot="19983748">
          <a:off x="8534400" y="592455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8</xdr:col>
      <xdr:colOff>304799</xdr:colOff>
      <xdr:row>48</xdr:row>
      <xdr:rowOff>1409700</xdr:rowOff>
    </xdr:from>
    <xdr:ext cx="11105823" cy="2440476"/>
    <xdr:sp macro="" textlink="">
      <xdr:nvSpPr>
        <xdr:cNvPr id="25" name="Rectángulo 24"/>
        <xdr:cNvSpPr/>
      </xdr:nvSpPr>
      <xdr:spPr>
        <a:xfrm rot="19983748">
          <a:off x="8648699" y="761238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1104899</xdr:colOff>
      <xdr:row>56</xdr:row>
      <xdr:rowOff>1638300</xdr:rowOff>
    </xdr:from>
    <xdr:ext cx="11105823" cy="2440476"/>
    <xdr:sp macro="" textlink="">
      <xdr:nvSpPr>
        <xdr:cNvPr id="26" name="Rectángulo 25"/>
        <xdr:cNvSpPr/>
      </xdr:nvSpPr>
      <xdr:spPr>
        <a:xfrm rot="19983748">
          <a:off x="8191499" y="923163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8</xdr:col>
      <xdr:colOff>266700</xdr:colOff>
      <xdr:row>64</xdr:row>
      <xdr:rowOff>1409699</xdr:rowOff>
    </xdr:from>
    <xdr:ext cx="11105823" cy="2440476"/>
    <xdr:sp macro="" textlink="">
      <xdr:nvSpPr>
        <xdr:cNvPr id="27" name="Rectángulo 26"/>
        <xdr:cNvSpPr/>
      </xdr:nvSpPr>
      <xdr:spPr>
        <a:xfrm rot="19983748">
          <a:off x="8610600" y="109956599"/>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8</xdr:col>
      <xdr:colOff>266700</xdr:colOff>
      <xdr:row>75</xdr:row>
      <xdr:rowOff>114300</xdr:rowOff>
    </xdr:from>
    <xdr:ext cx="11105823" cy="2440476"/>
    <xdr:sp macro="" textlink="">
      <xdr:nvSpPr>
        <xdr:cNvPr id="28" name="Rectángulo 27"/>
        <xdr:cNvSpPr/>
      </xdr:nvSpPr>
      <xdr:spPr>
        <a:xfrm rot="19983748">
          <a:off x="8610600" y="1269492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8</xdr:col>
      <xdr:colOff>381000</xdr:colOff>
      <xdr:row>84</xdr:row>
      <xdr:rowOff>1219200</xdr:rowOff>
    </xdr:from>
    <xdr:ext cx="11105823" cy="2440476"/>
    <xdr:sp macro="" textlink="">
      <xdr:nvSpPr>
        <xdr:cNvPr id="29" name="Rectángulo 28"/>
        <xdr:cNvSpPr/>
      </xdr:nvSpPr>
      <xdr:spPr>
        <a:xfrm rot="19983748">
          <a:off x="8724900" y="1439799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8</xdr:col>
      <xdr:colOff>609601</xdr:colOff>
      <xdr:row>93</xdr:row>
      <xdr:rowOff>1866900</xdr:rowOff>
    </xdr:from>
    <xdr:ext cx="11105823" cy="2440476"/>
    <xdr:sp macro="" textlink="">
      <xdr:nvSpPr>
        <xdr:cNvPr id="30" name="Rectángulo 29"/>
        <xdr:cNvSpPr/>
      </xdr:nvSpPr>
      <xdr:spPr>
        <a:xfrm rot="19983748">
          <a:off x="8953501" y="1599819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8</xdr:col>
      <xdr:colOff>114299</xdr:colOff>
      <xdr:row>101</xdr:row>
      <xdr:rowOff>2247901</xdr:rowOff>
    </xdr:from>
    <xdr:ext cx="11105823" cy="2440476"/>
    <xdr:sp macro="" textlink="">
      <xdr:nvSpPr>
        <xdr:cNvPr id="31" name="Rectángulo 30"/>
        <xdr:cNvSpPr/>
      </xdr:nvSpPr>
      <xdr:spPr>
        <a:xfrm rot="19983748">
          <a:off x="8458199" y="176060101"/>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8</xdr:col>
      <xdr:colOff>533400</xdr:colOff>
      <xdr:row>112</xdr:row>
      <xdr:rowOff>800101</xdr:rowOff>
    </xdr:from>
    <xdr:ext cx="11105823" cy="2440476"/>
    <xdr:sp macro="" textlink="">
      <xdr:nvSpPr>
        <xdr:cNvPr id="32" name="Rectángulo 31"/>
        <xdr:cNvSpPr/>
      </xdr:nvSpPr>
      <xdr:spPr>
        <a:xfrm rot="19983748">
          <a:off x="8877300" y="193814701"/>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8</xdr:col>
      <xdr:colOff>571500</xdr:colOff>
      <xdr:row>121</xdr:row>
      <xdr:rowOff>952500</xdr:rowOff>
    </xdr:from>
    <xdr:ext cx="11105823" cy="2440476"/>
    <xdr:sp macro="" textlink="">
      <xdr:nvSpPr>
        <xdr:cNvPr id="33" name="Rectángulo 32"/>
        <xdr:cNvSpPr/>
      </xdr:nvSpPr>
      <xdr:spPr>
        <a:xfrm rot="19983748">
          <a:off x="8915400" y="2109216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952500</xdr:colOff>
      <xdr:row>129</xdr:row>
      <xdr:rowOff>762000</xdr:rowOff>
    </xdr:from>
    <xdr:ext cx="11105823" cy="2440476"/>
    <xdr:sp macro="" textlink="">
      <xdr:nvSpPr>
        <xdr:cNvPr id="34" name="Rectángulo 33"/>
        <xdr:cNvSpPr/>
      </xdr:nvSpPr>
      <xdr:spPr>
        <a:xfrm rot="19983748">
          <a:off x="8039100" y="2283333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1104900</xdr:colOff>
      <xdr:row>139</xdr:row>
      <xdr:rowOff>1028700</xdr:rowOff>
    </xdr:from>
    <xdr:ext cx="11105823" cy="2440476"/>
    <xdr:sp macro="" textlink="">
      <xdr:nvSpPr>
        <xdr:cNvPr id="35" name="Rectángulo 34"/>
        <xdr:cNvSpPr/>
      </xdr:nvSpPr>
      <xdr:spPr>
        <a:xfrm rot="19983748">
          <a:off x="8191500" y="2454783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8</xdr:col>
      <xdr:colOff>190500</xdr:colOff>
      <xdr:row>148</xdr:row>
      <xdr:rowOff>1676401</xdr:rowOff>
    </xdr:from>
    <xdr:ext cx="11105823" cy="2440476"/>
    <xdr:sp macro="" textlink="">
      <xdr:nvSpPr>
        <xdr:cNvPr id="36" name="Rectángulo 35"/>
        <xdr:cNvSpPr/>
      </xdr:nvSpPr>
      <xdr:spPr>
        <a:xfrm rot="19983748">
          <a:off x="8534400" y="263537701"/>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7</xdr:col>
      <xdr:colOff>1219200</xdr:colOff>
      <xdr:row>160</xdr:row>
      <xdr:rowOff>876301</xdr:rowOff>
    </xdr:from>
    <xdr:ext cx="11105823" cy="2440476"/>
    <xdr:sp macro="" textlink="">
      <xdr:nvSpPr>
        <xdr:cNvPr id="37" name="Rectángulo 36"/>
        <xdr:cNvSpPr/>
      </xdr:nvSpPr>
      <xdr:spPr>
        <a:xfrm rot="19983748">
          <a:off x="8305800" y="280797001"/>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8</xdr:col>
      <xdr:colOff>152400</xdr:colOff>
      <xdr:row>171</xdr:row>
      <xdr:rowOff>533401</xdr:rowOff>
    </xdr:from>
    <xdr:ext cx="11105823" cy="2440476"/>
    <xdr:sp macro="" textlink="">
      <xdr:nvSpPr>
        <xdr:cNvPr id="38" name="Rectángulo 37"/>
        <xdr:cNvSpPr/>
      </xdr:nvSpPr>
      <xdr:spPr>
        <a:xfrm rot="19983748">
          <a:off x="8496300" y="293865301"/>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175"/>
  <sheetViews>
    <sheetView showGridLines="0" tabSelected="1" view="pageBreakPreview" zoomScale="55" zoomScaleNormal="85" zoomScaleSheetLayoutView="55" workbookViewId="0">
      <pane ySplit="6" topLeftCell="A7" activePane="bottomLeft" state="frozen"/>
      <selection pane="bottomLeft" activeCell="J173" sqref="J173"/>
    </sheetView>
  </sheetViews>
  <sheetFormatPr baseColWidth="10" defaultColWidth="9.140625" defaultRowHeight="12.75" x14ac:dyDescent="0.2"/>
  <cols>
    <col min="1" max="1" width="8" style="70" customWidth="1"/>
    <col min="2" max="2" width="18" style="20" customWidth="1"/>
    <col min="3" max="3" width="14" style="70" customWidth="1"/>
    <col min="4" max="4" width="14.140625" style="20" customWidth="1"/>
    <col min="5" max="5" width="15.7109375" style="70" customWidth="1"/>
    <col min="6" max="6" width="20" style="71" customWidth="1"/>
    <col min="7" max="7" width="15.42578125" style="72" customWidth="1"/>
    <col min="8" max="8" width="18.7109375" style="72" customWidth="1"/>
    <col min="9" max="9" width="18.140625" style="73" customWidth="1"/>
    <col min="10" max="10" width="21.42578125" style="73" customWidth="1"/>
    <col min="11" max="11" width="22.140625" style="73" customWidth="1"/>
    <col min="12" max="12" width="13.7109375" style="74" customWidth="1"/>
    <col min="13" max="13" width="11.7109375" style="74" customWidth="1"/>
    <col min="14" max="14" width="9.140625" style="70" customWidth="1"/>
    <col min="15" max="15" width="15.28515625" style="74" customWidth="1"/>
    <col min="16" max="16" width="17.140625" style="20" customWidth="1"/>
    <col min="17" max="17" width="43.140625" style="20" customWidth="1"/>
    <col min="18" max="18" width="51.28515625" style="20" customWidth="1"/>
    <col min="19" max="19" width="18" style="20" customWidth="1"/>
    <col min="20" max="20" width="29" style="20" customWidth="1"/>
    <col min="21" max="21" width="13.7109375" style="20" customWidth="1"/>
    <col min="22" max="22" width="17" style="20" hidden="1" customWidth="1"/>
    <col min="23" max="23" width="18.85546875" style="20" hidden="1" customWidth="1"/>
    <col min="24" max="24" width="18.42578125" style="20" hidden="1" customWidth="1"/>
    <col min="25" max="25" width="11.42578125" style="20" hidden="1" customWidth="1"/>
    <col min="26" max="251" width="11.42578125" style="20" customWidth="1"/>
    <col min="252" max="16384" width="9.140625" style="20"/>
  </cols>
  <sheetData>
    <row r="1" spans="1:234" ht="22.5" customHeight="1" x14ac:dyDescent="0.2">
      <c r="A1" s="100"/>
      <c r="B1" s="101"/>
      <c r="C1" s="216" t="s">
        <v>324</v>
      </c>
      <c r="D1" s="216"/>
      <c r="E1" s="216"/>
      <c r="F1" s="216"/>
      <c r="G1" s="216"/>
      <c r="H1" s="216"/>
      <c r="I1" s="216"/>
      <c r="J1" s="216"/>
      <c r="K1" s="216"/>
      <c r="L1" s="216"/>
      <c r="M1" s="216"/>
      <c r="N1" s="216"/>
      <c r="O1" s="216"/>
      <c r="P1" s="216"/>
      <c r="Q1" s="216"/>
      <c r="R1" s="217"/>
      <c r="S1" s="102"/>
      <c r="T1" s="102"/>
      <c r="U1" s="101"/>
    </row>
    <row r="2" spans="1:234" ht="18" customHeight="1" x14ac:dyDescent="0.2">
      <c r="A2" s="103"/>
      <c r="B2" s="104"/>
      <c r="C2" s="218"/>
      <c r="D2" s="218"/>
      <c r="E2" s="218"/>
      <c r="F2" s="218"/>
      <c r="G2" s="218"/>
      <c r="H2" s="218"/>
      <c r="I2" s="218"/>
      <c r="J2" s="218"/>
      <c r="K2" s="218"/>
      <c r="L2" s="218"/>
      <c r="M2" s="218"/>
      <c r="N2" s="218"/>
      <c r="O2" s="218"/>
      <c r="P2" s="218"/>
      <c r="Q2" s="218"/>
      <c r="R2" s="219"/>
      <c r="S2" s="105"/>
      <c r="T2" s="105"/>
      <c r="U2" s="104"/>
    </row>
    <row r="3" spans="1:234" ht="23.25" customHeight="1" x14ac:dyDescent="0.2">
      <c r="A3" s="103"/>
      <c r="B3" s="104"/>
      <c r="C3" s="218"/>
      <c r="D3" s="218"/>
      <c r="E3" s="218"/>
      <c r="F3" s="218"/>
      <c r="G3" s="218"/>
      <c r="H3" s="218"/>
      <c r="I3" s="218"/>
      <c r="J3" s="218"/>
      <c r="K3" s="218"/>
      <c r="L3" s="218"/>
      <c r="M3" s="218"/>
      <c r="N3" s="218"/>
      <c r="O3" s="218"/>
      <c r="P3" s="218"/>
      <c r="Q3" s="218"/>
      <c r="R3" s="219"/>
      <c r="S3" s="105"/>
      <c r="T3" s="105"/>
      <c r="U3" s="104"/>
    </row>
    <row r="4" spans="1:234" ht="24.75" customHeight="1" x14ac:dyDescent="0.2">
      <c r="A4" s="103"/>
      <c r="B4" s="104"/>
      <c r="C4" s="218"/>
      <c r="D4" s="218"/>
      <c r="E4" s="218"/>
      <c r="F4" s="218"/>
      <c r="G4" s="218"/>
      <c r="H4" s="218"/>
      <c r="I4" s="218"/>
      <c r="J4" s="218"/>
      <c r="K4" s="218"/>
      <c r="L4" s="218"/>
      <c r="M4" s="218"/>
      <c r="N4" s="218"/>
      <c r="O4" s="218"/>
      <c r="P4" s="218"/>
      <c r="Q4" s="218"/>
      <c r="R4" s="219"/>
      <c r="S4" s="105"/>
      <c r="T4" s="105"/>
      <c r="U4" s="104"/>
    </row>
    <row r="5" spans="1:234" ht="16.5" customHeight="1" thickBot="1" x14ac:dyDescent="0.3">
      <c r="A5" s="106"/>
      <c r="B5" s="107"/>
      <c r="C5" s="220" t="s">
        <v>533</v>
      </c>
      <c r="D5" s="220"/>
      <c r="E5" s="220"/>
      <c r="F5" s="220"/>
      <c r="G5" s="220"/>
      <c r="H5" s="220"/>
      <c r="I5" s="220"/>
      <c r="J5" s="220"/>
      <c r="K5" s="220"/>
      <c r="L5" s="220"/>
      <c r="M5" s="220"/>
      <c r="N5" s="221"/>
      <c r="O5" s="220"/>
      <c r="P5" s="220"/>
      <c r="Q5" s="220"/>
      <c r="R5" s="222"/>
      <c r="S5" s="108"/>
      <c r="T5" s="108"/>
      <c r="U5" s="104"/>
    </row>
    <row r="6" spans="1:234" s="172" customFormat="1" ht="103.5" customHeight="1" x14ac:dyDescent="0.25">
      <c r="A6" s="162" t="s">
        <v>710</v>
      </c>
      <c r="B6" s="1" t="s">
        <v>28</v>
      </c>
      <c r="C6" s="1" t="s">
        <v>1</v>
      </c>
      <c r="D6" s="1" t="s">
        <v>2</v>
      </c>
      <c r="E6" s="1" t="s">
        <v>3</v>
      </c>
      <c r="F6" s="1" t="s">
        <v>4</v>
      </c>
      <c r="G6" s="163" t="s">
        <v>5</v>
      </c>
      <c r="H6" s="163" t="s">
        <v>6</v>
      </c>
      <c r="I6" s="163" t="s">
        <v>7</v>
      </c>
      <c r="J6" s="164" t="s">
        <v>204</v>
      </c>
      <c r="K6" s="164" t="s">
        <v>8</v>
      </c>
      <c r="L6" s="165" t="s">
        <v>9</v>
      </c>
      <c r="M6" s="165" t="s">
        <v>10</v>
      </c>
      <c r="N6" s="166" t="s">
        <v>11</v>
      </c>
      <c r="O6" s="165" t="s">
        <v>12</v>
      </c>
      <c r="P6" s="165" t="s">
        <v>13</v>
      </c>
      <c r="Q6" s="167" t="s">
        <v>14</v>
      </c>
      <c r="R6" s="167" t="s">
        <v>15</v>
      </c>
      <c r="S6" s="167" t="s">
        <v>198</v>
      </c>
      <c r="T6" s="167" t="s">
        <v>308</v>
      </c>
      <c r="U6" s="196" t="s">
        <v>199</v>
      </c>
      <c r="V6" s="168" t="s">
        <v>200</v>
      </c>
      <c r="W6" s="168" t="s">
        <v>201</v>
      </c>
      <c r="X6" s="169" t="s">
        <v>202</v>
      </c>
      <c r="Y6" s="170"/>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L6" s="171"/>
      <c r="CM6" s="171"/>
      <c r="CN6" s="171"/>
      <c r="CO6" s="171"/>
      <c r="CP6" s="171"/>
      <c r="CQ6" s="171"/>
      <c r="CR6" s="171"/>
      <c r="CS6" s="171"/>
      <c r="CT6" s="171"/>
      <c r="CU6" s="171"/>
      <c r="CV6" s="171"/>
      <c r="CW6" s="171"/>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1"/>
      <c r="DX6" s="171"/>
      <c r="DY6" s="171"/>
      <c r="DZ6" s="171"/>
      <c r="EA6" s="171"/>
      <c r="EB6" s="171"/>
      <c r="EC6" s="171"/>
      <c r="ED6" s="171"/>
      <c r="EE6" s="171"/>
      <c r="EF6" s="171"/>
      <c r="EG6" s="171"/>
      <c r="EH6" s="171"/>
      <c r="EI6" s="171"/>
      <c r="EJ6" s="171"/>
      <c r="EK6" s="171"/>
      <c r="EL6" s="171"/>
      <c r="EM6" s="171"/>
      <c r="EN6" s="171"/>
      <c r="EO6" s="171"/>
      <c r="EP6" s="171"/>
      <c r="EQ6" s="171"/>
      <c r="ER6" s="171"/>
      <c r="ES6" s="171"/>
      <c r="ET6" s="171"/>
      <c r="EU6" s="171"/>
      <c r="EV6" s="171"/>
      <c r="EW6" s="171"/>
      <c r="EX6" s="171"/>
      <c r="EY6" s="171"/>
      <c r="EZ6" s="171"/>
      <c r="FA6" s="171"/>
      <c r="FB6" s="171"/>
      <c r="FC6" s="171"/>
      <c r="FD6" s="171"/>
      <c r="FE6" s="171"/>
      <c r="FF6" s="171"/>
      <c r="FG6" s="171"/>
      <c r="FH6" s="171"/>
      <c r="FI6" s="171"/>
      <c r="FJ6" s="171"/>
      <c r="FK6" s="171"/>
      <c r="FL6" s="171"/>
      <c r="FM6" s="171"/>
      <c r="FN6" s="171"/>
      <c r="FO6" s="171"/>
      <c r="FP6" s="171"/>
      <c r="FQ6" s="171"/>
      <c r="FR6" s="171"/>
      <c r="FS6" s="171"/>
      <c r="FT6" s="171"/>
      <c r="FU6" s="171"/>
      <c r="FV6" s="171"/>
      <c r="FW6" s="171"/>
      <c r="FX6" s="171"/>
      <c r="FY6" s="171"/>
      <c r="FZ6" s="171"/>
      <c r="GA6" s="171"/>
      <c r="GB6" s="171"/>
      <c r="GC6" s="171"/>
      <c r="GD6" s="171"/>
      <c r="GE6" s="171"/>
      <c r="GF6" s="171"/>
      <c r="GG6" s="171"/>
      <c r="GH6" s="171"/>
      <c r="GI6" s="171"/>
      <c r="GJ6" s="171"/>
      <c r="GK6" s="171"/>
      <c r="GL6" s="171"/>
      <c r="GM6" s="171"/>
      <c r="GN6" s="171"/>
      <c r="GO6" s="171"/>
      <c r="GP6" s="171"/>
      <c r="GQ6" s="171"/>
      <c r="GR6" s="171"/>
      <c r="GS6" s="171"/>
      <c r="GT6" s="171"/>
      <c r="GU6" s="171"/>
      <c r="GV6" s="171"/>
      <c r="GW6" s="171"/>
      <c r="GX6" s="171"/>
      <c r="GY6" s="171"/>
      <c r="GZ6" s="171"/>
      <c r="HA6" s="171"/>
      <c r="HB6" s="171"/>
      <c r="HC6" s="171"/>
      <c r="HD6" s="171"/>
      <c r="HE6" s="171"/>
      <c r="HF6" s="171"/>
      <c r="HG6" s="171"/>
      <c r="HH6" s="171"/>
      <c r="HI6" s="171"/>
      <c r="HJ6" s="171"/>
      <c r="HK6" s="171"/>
      <c r="HL6" s="171"/>
      <c r="HM6" s="171"/>
      <c r="HN6" s="171"/>
      <c r="HO6" s="171"/>
      <c r="HP6" s="171"/>
      <c r="HQ6" s="171"/>
      <c r="HR6" s="171"/>
      <c r="HS6" s="171"/>
      <c r="HT6" s="171"/>
      <c r="HU6" s="171"/>
      <c r="HV6" s="171"/>
      <c r="HW6" s="171"/>
      <c r="HX6" s="171"/>
      <c r="HY6" s="171"/>
      <c r="HZ6" s="171"/>
    </row>
    <row r="7" spans="1:234" s="38" customFormat="1" ht="174" customHeight="1" x14ac:dyDescent="0.2">
      <c r="A7" s="21">
        <v>1</v>
      </c>
      <c r="B7" s="22" t="s">
        <v>73</v>
      </c>
      <c r="C7" s="23" t="s">
        <v>16</v>
      </c>
      <c r="D7" s="24" t="s">
        <v>176</v>
      </c>
      <c r="E7" s="25">
        <v>3120212</v>
      </c>
      <c r="F7" s="26" t="s">
        <v>50</v>
      </c>
      <c r="G7" s="27" t="s">
        <v>30</v>
      </c>
      <c r="H7" s="2" t="s">
        <v>51</v>
      </c>
      <c r="I7" s="9">
        <f>+J7</f>
        <v>3290000</v>
      </c>
      <c r="J7" s="9">
        <v>3290000</v>
      </c>
      <c r="K7" s="28">
        <v>42459</v>
      </c>
      <c r="L7" s="18">
        <v>42599</v>
      </c>
      <c r="M7" s="18">
        <v>42604</v>
      </c>
      <c r="N7" s="29">
        <v>45</v>
      </c>
      <c r="O7" s="18">
        <v>42650</v>
      </c>
      <c r="P7" s="30" t="s">
        <v>670</v>
      </c>
      <c r="Q7" s="31" t="s">
        <v>669</v>
      </c>
      <c r="R7" s="32" t="s">
        <v>56</v>
      </c>
      <c r="S7" s="33" t="s">
        <v>225</v>
      </c>
      <c r="T7" s="34" t="s">
        <v>683</v>
      </c>
      <c r="U7" s="35" t="s">
        <v>218</v>
      </c>
      <c r="V7" s="36"/>
      <c r="W7" s="36"/>
      <c r="X7" s="36"/>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row>
    <row r="8" spans="1:234" s="38" customFormat="1" ht="112.5" customHeight="1" x14ac:dyDescent="0.2">
      <c r="A8" s="21">
        <f t="shared" ref="A8:A13" si="0">+A7+1</f>
        <v>2</v>
      </c>
      <c r="B8" s="64" t="s">
        <v>168</v>
      </c>
      <c r="C8" s="86">
        <v>33</v>
      </c>
      <c r="D8" s="141" t="s">
        <v>196</v>
      </c>
      <c r="E8" s="49" t="s">
        <v>433</v>
      </c>
      <c r="F8" s="19" t="s">
        <v>434</v>
      </c>
      <c r="G8" s="19" t="s">
        <v>164</v>
      </c>
      <c r="H8" s="19" t="s">
        <v>165</v>
      </c>
      <c r="I8" s="7">
        <f>5200000+685886</f>
        <v>5885886</v>
      </c>
      <c r="J8" s="14"/>
      <c r="K8" s="17">
        <v>42565</v>
      </c>
      <c r="L8" s="17">
        <f>+K8+63</f>
        <v>42628</v>
      </c>
      <c r="M8" s="17">
        <f t="shared" ref="M8:M13" si="1">+L8+7</f>
        <v>42635</v>
      </c>
      <c r="N8" s="142" t="s">
        <v>248</v>
      </c>
      <c r="O8" s="17">
        <v>42659</v>
      </c>
      <c r="P8" s="128" t="s">
        <v>166</v>
      </c>
      <c r="Q8" s="85" t="s">
        <v>462</v>
      </c>
      <c r="R8" s="189" t="s">
        <v>167</v>
      </c>
      <c r="S8" s="35" t="s">
        <v>461</v>
      </c>
      <c r="T8" s="85" t="s">
        <v>684</v>
      </c>
      <c r="U8" s="84" t="s">
        <v>375</v>
      </c>
      <c r="V8" s="14"/>
      <c r="W8" s="14"/>
      <c r="X8" s="14"/>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row>
    <row r="9" spans="1:234" s="38" customFormat="1" ht="111" customHeight="1" x14ac:dyDescent="0.2">
      <c r="A9" s="21">
        <f t="shared" si="0"/>
        <v>3</v>
      </c>
      <c r="B9" s="64" t="s">
        <v>168</v>
      </c>
      <c r="C9" s="86">
        <v>33</v>
      </c>
      <c r="D9" s="141" t="s">
        <v>196</v>
      </c>
      <c r="E9" s="49" t="s">
        <v>433</v>
      </c>
      <c r="F9" s="19" t="s">
        <v>434</v>
      </c>
      <c r="G9" s="143" t="s">
        <v>164</v>
      </c>
      <c r="H9" s="144" t="s">
        <v>165</v>
      </c>
      <c r="I9" s="7">
        <v>1000000</v>
      </c>
      <c r="J9" s="14"/>
      <c r="K9" s="17">
        <v>42578</v>
      </c>
      <c r="L9" s="44">
        <f>+K9+63</f>
        <v>42641</v>
      </c>
      <c r="M9" s="44">
        <f t="shared" si="1"/>
        <v>42648</v>
      </c>
      <c r="N9" s="21">
        <v>20</v>
      </c>
      <c r="O9" s="44">
        <f>+M9+N9</f>
        <v>42668</v>
      </c>
      <c r="P9" s="85" t="s">
        <v>388</v>
      </c>
      <c r="Q9" s="85" t="s">
        <v>578</v>
      </c>
      <c r="R9" s="88" t="s">
        <v>387</v>
      </c>
      <c r="S9" s="190" t="s">
        <v>461</v>
      </c>
      <c r="T9" s="189" t="s">
        <v>487</v>
      </c>
      <c r="U9" s="84" t="s">
        <v>375</v>
      </c>
      <c r="V9" s="14"/>
      <c r="W9" s="14"/>
      <c r="X9" s="14"/>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row>
    <row r="10" spans="1:234" s="38" customFormat="1" ht="105.75" customHeight="1" x14ac:dyDescent="0.2">
      <c r="A10" s="21">
        <f t="shared" si="0"/>
        <v>4</v>
      </c>
      <c r="B10" s="64" t="s">
        <v>168</v>
      </c>
      <c r="C10" s="86">
        <v>33</v>
      </c>
      <c r="D10" s="141" t="s">
        <v>196</v>
      </c>
      <c r="E10" s="49" t="s">
        <v>433</v>
      </c>
      <c r="F10" s="19" t="s">
        <v>434</v>
      </c>
      <c r="G10" s="143" t="s">
        <v>164</v>
      </c>
      <c r="H10" s="144" t="s">
        <v>165</v>
      </c>
      <c r="I10" s="183">
        <v>5800000</v>
      </c>
      <c r="J10" s="185"/>
      <c r="K10" s="145">
        <v>42517</v>
      </c>
      <c r="L10" s="145">
        <f>+K10+63</f>
        <v>42580</v>
      </c>
      <c r="M10" s="145">
        <f t="shared" si="1"/>
        <v>42587</v>
      </c>
      <c r="N10" s="146">
        <v>30</v>
      </c>
      <c r="O10" s="147">
        <f>+M10+N10</f>
        <v>42617</v>
      </c>
      <c r="P10" s="199" t="s">
        <v>389</v>
      </c>
      <c r="Q10" s="85" t="s">
        <v>443</v>
      </c>
      <c r="R10" s="189" t="s">
        <v>390</v>
      </c>
      <c r="S10" s="190" t="s">
        <v>461</v>
      </c>
      <c r="T10" s="191"/>
      <c r="U10" s="95"/>
      <c r="V10" s="14"/>
      <c r="W10" s="14"/>
      <c r="X10" s="14"/>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row>
    <row r="11" spans="1:234" s="38" customFormat="1" ht="90.75" customHeight="1" x14ac:dyDescent="0.2">
      <c r="A11" s="21">
        <f t="shared" si="0"/>
        <v>5</v>
      </c>
      <c r="B11" s="64" t="s">
        <v>168</v>
      </c>
      <c r="C11" s="86">
        <v>33</v>
      </c>
      <c r="D11" s="141" t="s">
        <v>196</v>
      </c>
      <c r="E11" s="49" t="s">
        <v>433</v>
      </c>
      <c r="F11" s="19" t="s">
        <v>434</v>
      </c>
      <c r="G11" s="143" t="s">
        <v>164</v>
      </c>
      <c r="H11" s="144" t="s">
        <v>165</v>
      </c>
      <c r="I11" s="183">
        <f>22000000-685886</f>
        <v>21314114</v>
      </c>
      <c r="J11" s="185"/>
      <c r="K11" s="145">
        <v>42661</v>
      </c>
      <c r="L11" s="145">
        <f>+K11+63</f>
        <v>42724</v>
      </c>
      <c r="M11" s="145">
        <f t="shared" si="1"/>
        <v>42731</v>
      </c>
      <c r="N11" s="146">
        <v>60</v>
      </c>
      <c r="O11" s="147">
        <f>+M11+N11</f>
        <v>42791</v>
      </c>
      <c r="P11" s="198" t="s">
        <v>391</v>
      </c>
      <c r="Q11" s="85" t="s">
        <v>444</v>
      </c>
      <c r="R11" s="189" t="s">
        <v>392</v>
      </c>
      <c r="S11" s="190" t="s">
        <v>461</v>
      </c>
      <c r="T11" s="88" t="s">
        <v>547</v>
      </c>
      <c r="U11" s="95"/>
      <c r="V11" s="14"/>
      <c r="W11" s="14"/>
      <c r="X11" s="14"/>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row>
    <row r="12" spans="1:234" s="38" customFormat="1" ht="150" customHeight="1" x14ac:dyDescent="0.2">
      <c r="A12" s="21">
        <f t="shared" si="0"/>
        <v>6</v>
      </c>
      <c r="B12" s="64" t="s">
        <v>168</v>
      </c>
      <c r="C12" s="86">
        <v>33</v>
      </c>
      <c r="D12" s="148" t="s">
        <v>196</v>
      </c>
      <c r="E12" s="49" t="s">
        <v>433</v>
      </c>
      <c r="F12" s="19" t="s">
        <v>434</v>
      </c>
      <c r="G12" s="19" t="s">
        <v>164</v>
      </c>
      <c r="H12" s="19" t="s">
        <v>57</v>
      </c>
      <c r="I12" s="183">
        <v>5495344</v>
      </c>
      <c r="J12" s="185"/>
      <c r="K12" s="17">
        <v>42517</v>
      </c>
      <c r="L12" s="17">
        <v>42609</v>
      </c>
      <c r="M12" s="17">
        <f t="shared" si="1"/>
        <v>42616</v>
      </c>
      <c r="N12" s="149">
        <v>45</v>
      </c>
      <c r="O12" s="17">
        <f>+M12+N12</f>
        <v>42661</v>
      </c>
      <c r="P12" s="19" t="s">
        <v>206</v>
      </c>
      <c r="Q12" s="85" t="s">
        <v>445</v>
      </c>
      <c r="R12" s="88" t="s">
        <v>207</v>
      </c>
      <c r="S12" s="190" t="s">
        <v>461</v>
      </c>
      <c r="T12" s="191"/>
      <c r="U12" s="95"/>
      <c r="V12" s="14"/>
      <c r="W12" s="14"/>
      <c r="X12" s="14"/>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row>
    <row r="13" spans="1:234" s="38" customFormat="1" ht="111.75" customHeight="1" x14ac:dyDescent="0.2">
      <c r="A13" s="21">
        <f t="shared" si="0"/>
        <v>7</v>
      </c>
      <c r="B13" s="64" t="s">
        <v>168</v>
      </c>
      <c r="C13" s="86">
        <v>33</v>
      </c>
      <c r="D13" s="148" t="s">
        <v>196</v>
      </c>
      <c r="E13" s="49" t="s">
        <v>433</v>
      </c>
      <c r="F13" s="19" t="s">
        <v>434</v>
      </c>
      <c r="G13" s="19" t="s">
        <v>164</v>
      </c>
      <c r="H13" s="19" t="s">
        <v>57</v>
      </c>
      <c r="I13" s="183">
        <v>14000000</v>
      </c>
      <c r="J13" s="185"/>
      <c r="K13" s="17">
        <v>42489</v>
      </c>
      <c r="L13" s="17">
        <f>+K13+63</f>
        <v>42552</v>
      </c>
      <c r="M13" s="17">
        <f t="shared" si="1"/>
        <v>42559</v>
      </c>
      <c r="N13" s="149">
        <v>120</v>
      </c>
      <c r="O13" s="17">
        <f>+M13+N13</f>
        <v>42679</v>
      </c>
      <c r="P13" s="19" t="s">
        <v>208</v>
      </c>
      <c r="Q13" s="85" t="s">
        <v>446</v>
      </c>
      <c r="R13" s="88" t="s">
        <v>209</v>
      </c>
      <c r="S13" s="190" t="s">
        <v>461</v>
      </c>
      <c r="T13" s="191"/>
      <c r="U13" s="95"/>
      <c r="V13" s="14"/>
      <c r="W13" s="14"/>
      <c r="X13" s="14"/>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row>
    <row r="14" spans="1:234" s="38" customFormat="1" ht="86.25" customHeight="1" x14ac:dyDescent="0.2">
      <c r="A14" s="21">
        <f>+A13+1</f>
        <v>8</v>
      </c>
      <c r="B14" s="64" t="s">
        <v>168</v>
      </c>
      <c r="C14" s="40">
        <v>33</v>
      </c>
      <c r="D14" s="41" t="s">
        <v>196</v>
      </c>
      <c r="E14" s="49" t="s">
        <v>433</v>
      </c>
      <c r="F14" s="19" t="s">
        <v>434</v>
      </c>
      <c r="G14" s="30" t="s">
        <v>62</v>
      </c>
      <c r="H14" s="2" t="s">
        <v>26</v>
      </c>
      <c r="I14" s="6">
        <v>7000000</v>
      </c>
      <c r="J14" s="15"/>
      <c r="K14" s="16">
        <v>42569</v>
      </c>
      <c r="L14" s="17">
        <v>42600</v>
      </c>
      <c r="M14" s="17">
        <f>+L14+5</f>
        <v>42605</v>
      </c>
      <c r="N14" s="42">
        <v>360</v>
      </c>
      <c r="O14" s="17">
        <v>42969</v>
      </c>
      <c r="P14" s="30" t="s">
        <v>169</v>
      </c>
      <c r="Q14" s="2" t="s">
        <v>463</v>
      </c>
      <c r="R14" s="32" t="s">
        <v>210</v>
      </c>
      <c r="S14" s="190" t="s">
        <v>461</v>
      </c>
      <c r="T14" s="32" t="s">
        <v>464</v>
      </c>
      <c r="U14" s="2" t="s">
        <v>375</v>
      </c>
      <c r="V14" s="14"/>
      <c r="W14" s="14"/>
      <c r="X14" s="14"/>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row>
    <row r="15" spans="1:234" s="38" customFormat="1" ht="111.75" customHeight="1" x14ac:dyDescent="0.2">
      <c r="A15" s="21">
        <f>+A14+1</f>
        <v>9</v>
      </c>
      <c r="B15" s="64" t="s">
        <v>168</v>
      </c>
      <c r="C15" s="86">
        <v>33</v>
      </c>
      <c r="D15" s="148" t="s">
        <v>196</v>
      </c>
      <c r="E15" s="49" t="s">
        <v>433</v>
      </c>
      <c r="F15" s="19" t="s">
        <v>434</v>
      </c>
      <c r="G15" s="19" t="s">
        <v>164</v>
      </c>
      <c r="H15" s="19" t="s">
        <v>170</v>
      </c>
      <c r="I15" s="7">
        <v>4200000</v>
      </c>
      <c r="J15" s="14"/>
      <c r="K15" s="17">
        <v>42592</v>
      </c>
      <c r="L15" s="17">
        <f>+K15+63</f>
        <v>42655</v>
      </c>
      <c r="M15" s="17">
        <f>+L15+7</f>
        <v>42662</v>
      </c>
      <c r="N15" s="149">
        <v>60</v>
      </c>
      <c r="O15" s="17">
        <f>+M15+N15</f>
        <v>42722</v>
      </c>
      <c r="P15" s="19" t="s">
        <v>171</v>
      </c>
      <c r="Q15" s="85" t="s">
        <v>447</v>
      </c>
      <c r="R15" s="189" t="s">
        <v>174</v>
      </c>
      <c r="S15" s="190" t="s">
        <v>461</v>
      </c>
      <c r="T15" s="191"/>
      <c r="U15" s="95"/>
      <c r="V15" s="14"/>
      <c r="W15" s="14"/>
      <c r="X15" s="14"/>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row>
    <row r="16" spans="1:234" s="38" customFormat="1" ht="93" customHeight="1" x14ac:dyDescent="0.2">
      <c r="A16" s="21">
        <f>+A15+1</f>
        <v>10</v>
      </c>
      <c r="B16" s="64" t="s">
        <v>168</v>
      </c>
      <c r="C16" s="151">
        <v>33</v>
      </c>
      <c r="D16" s="148" t="s">
        <v>196</v>
      </c>
      <c r="E16" s="49" t="s">
        <v>433</v>
      </c>
      <c r="F16" s="19" t="s">
        <v>434</v>
      </c>
      <c r="G16" s="19" t="s">
        <v>164</v>
      </c>
      <c r="H16" s="19" t="s">
        <v>170</v>
      </c>
      <c r="I16" s="5">
        <v>3000000</v>
      </c>
      <c r="J16" s="14"/>
      <c r="K16" s="16">
        <v>42653</v>
      </c>
      <c r="L16" s="17">
        <f>+K16+63</f>
        <v>42716</v>
      </c>
      <c r="M16" s="17">
        <f>+L16+7</f>
        <v>42723</v>
      </c>
      <c r="N16" s="42">
        <v>30</v>
      </c>
      <c r="O16" s="17">
        <f>+M16+N16</f>
        <v>42753</v>
      </c>
      <c r="P16" s="19" t="s">
        <v>171</v>
      </c>
      <c r="Q16" s="85" t="s">
        <v>448</v>
      </c>
      <c r="R16" s="32" t="s">
        <v>175</v>
      </c>
      <c r="S16" s="190" t="s">
        <v>461</v>
      </c>
      <c r="T16" s="191"/>
      <c r="U16" s="95"/>
      <c r="V16" s="14"/>
      <c r="W16" s="14"/>
      <c r="X16" s="14"/>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row>
    <row r="17" spans="1:234" s="38" customFormat="1" ht="147" customHeight="1" x14ac:dyDescent="0.2">
      <c r="A17" s="21">
        <f>+A16+1</f>
        <v>11</v>
      </c>
      <c r="B17" s="22" t="s">
        <v>0</v>
      </c>
      <c r="C17" s="23" t="s">
        <v>16</v>
      </c>
      <c r="D17" s="24" t="s">
        <v>176</v>
      </c>
      <c r="E17" s="25" t="s">
        <v>17</v>
      </c>
      <c r="F17" s="26" t="s">
        <v>18</v>
      </c>
      <c r="G17" s="27" t="s">
        <v>181</v>
      </c>
      <c r="H17" s="2" t="s">
        <v>19</v>
      </c>
      <c r="I17" s="9">
        <v>26185877</v>
      </c>
      <c r="J17" s="9"/>
      <c r="K17" s="28">
        <v>42552</v>
      </c>
      <c r="L17" s="18">
        <v>42661</v>
      </c>
      <c r="M17" s="18">
        <v>42668</v>
      </c>
      <c r="N17" s="29">
        <v>365</v>
      </c>
      <c r="O17" s="18">
        <f>M17+N17</f>
        <v>43033</v>
      </c>
      <c r="P17" s="30" t="s">
        <v>20</v>
      </c>
      <c r="Q17" s="31" t="s">
        <v>21</v>
      </c>
      <c r="R17" s="32" t="s">
        <v>22</v>
      </c>
      <c r="S17" s="33" t="s">
        <v>232</v>
      </c>
      <c r="T17" s="36"/>
      <c r="U17" s="94"/>
      <c r="V17" s="36"/>
      <c r="W17" s="36"/>
      <c r="X17" s="36"/>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row>
    <row r="18" spans="1:234" s="38" customFormat="1" ht="100.5" customHeight="1" x14ac:dyDescent="0.2">
      <c r="A18" s="21">
        <f t="shared" ref="A18:A61" si="2">+A17+1</f>
        <v>12</v>
      </c>
      <c r="B18" s="22" t="s">
        <v>0</v>
      </c>
      <c r="C18" s="81" t="s">
        <v>23</v>
      </c>
      <c r="D18" s="2" t="s">
        <v>24</v>
      </c>
      <c r="E18" s="93" t="s">
        <v>441</v>
      </c>
      <c r="F18" s="27" t="s">
        <v>442</v>
      </c>
      <c r="G18" s="30" t="s">
        <v>25</v>
      </c>
      <c r="H18" s="2" t="s">
        <v>26</v>
      </c>
      <c r="I18" s="10">
        <v>80000000</v>
      </c>
      <c r="J18" s="10"/>
      <c r="K18" s="18">
        <v>42552</v>
      </c>
      <c r="L18" s="18">
        <v>42661</v>
      </c>
      <c r="M18" s="18">
        <v>42566</v>
      </c>
      <c r="N18" s="42">
        <v>240</v>
      </c>
      <c r="O18" s="18">
        <f>M18+N18</f>
        <v>42806</v>
      </c>
      <c r="P18" s="41" t="s">
        <v>320</v>
      </c>
      <c r="Q18" s="2" t="s">
        <v>698</v>
      </c>
      <c r="R18" s="32" t="s">
        <v>27</v>
      </c>
      <c r="S18" s="33" t="s">
        <v>232</v>
      </c>
      <c r="T18" s="36"/>
      <c r="U18" s="94"/>
      <c r="V18" s="36"/>
      <c r="W18" s="36"/>
      <c r="X18" s="36"/>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row>
    <row r="19" spans="1:234" s="38" customFormat="1" ht="105.75" customHeight="1" x14ac:dyDescent="0.2">
      <c r="A19" s="21"/>
      <c r="B19" s="22" t="s">
        <v>73</v>
      </c>
      <c r="C19" s="23">
        <v>31201</v>
      </c>
      <c r="D19" s="24" t="s">
        <v>100</v>
      </c>
      <c r="E19" s="25">
        <v>3120101</v>
      </c>
      <c r="F19" s="26" t="s">
        <v>183</v>
      </c>
      <c r="G19" s="27" t="s">
        <v>302</v>
      </c>
      <c r="H19" s="2" t="s">
        <v>19</v>
      </c>
      <c r="I19" s="9">
        <f>95000000-30000000-I20-I21-I22-I23</f>
        <v>45998622</v>
      </c>
      <c r="J19" s="9"/>
      <c r="K19" s="28">
        <v>42478</v>
      </c>
      <c r="L19" s="18">
        <v>42499</v>
      </c>
      <c r="M19" s="18">
        <f>L19+5</f>
        <v>42504</v>
      </c>
      <c r="N19" s="29">
        <v>240</v>
      </c>
      <c r="O19" s="18">
        <v>42732</v>
      </c>
      <c r="P19" s="30" t="s">
        <v>328</v>
      </c>
      <c r="Q19" s="31" t="s">
        <v>360</v>
      </c>
      <c r="R19" s="32" t="s">
        <v>242</v>
      </c>
      <c r="S19" s="2" t="s">
        <v>225</v>
      </c>
      <c r="T19" s="2" t="s">
        <v>685</v>
      </c>
      <c r="U19" s="2"/>
      <c r="V19" s="36"/>
      <c r="W19" s="36"/>
      <c r="X19" s="36"/>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row>
    <row r="20" spans="1:234" s="111" customFormat="1" ht="119.25" customHeight="1" x14ac:dyDescent="0.2">
      <c r="A20" s="21">
        <f>+A18+1</f>
        <v>13</v>
      </c>
      <c r="B20" s="22" t="s">
        <v>73</v>
      </c>
      <c r="C20" s="23">
        <v>31201</v>
      </c>
      <c r="D20" s="24" t="s">
        <v>100</v>
      </c>
      <c r="E20" s="25">
        <v>3120101</v>
      </c>
      <c r="F20" s="26" t="s">
        <v>183</v>
      </c>
      <c r="G20" s="27" t="s">
        <v>302</v>
      </c>
      <c r="H20" s="2" t="s">
        <v>19</v>
      </c>
      <c r="I20" s="11">
        <v>3754266</v>
      </c>
      <c r="J20" s="11">
        <v>3754266</v>
      </c>
      <c r="K20" s="28">
        <v>42474</v>
      </c>
      <c r="L20" s="18">
        <v>42507</v>
      </c>
      <c r="M20" s="18">
        <v>42514</v>
      </c>
      <c r="N20" s="29">
        <v>240</v>
      </c>
      <c r="O20" s="18">
        <v>42734</v>
      </c>
      <c r="P20" s="30" t="s">
        <v>328</v>
      </c>
      <c r="Q20" s="31" t="s">
        <v>360</v>
      </c>
      <c r="R20" s="32" t="s">
        <v>242</v>
      </c>
      <c r="S20" s="2" t="s">
        <v>225</v>
      </c>
      <c r="T20" s="2" t="s">
        <v>412</v>
      </c>
      <c r="U20" s="2" t="s">
        <v>218</v>
      </c>
      <c r="V20" s="36"/>
      <c r="W20" s="36"/>
      <c r="X20" s="36"/>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row>
    <row r="21" spans="1:234" s="38" customFormat="1" ht="89.25" customHeight="1" x14ac:dyDescent="0.2">
      <c r="A21" s="21">
        <f t="shared" si="2"/>
        <v>14</v>
      </c>
      <c r="B21" s="22" t="s">
        <v>73</v>
      </c>
      <c r="C21" s="23">
        <v>31201</v>
      </c>
      <c r="D21" s="24" t="s">
        <v>100</v>
      </c>
      <c r="E21" s="25">
        <v>3120101</v>
      </c>
      <c r="F21" s="26" t="s">
        <v>183</v>
      </c>
      <c r="G21" s="27" t="s">
        <v>302</v>
      </c>
      <c r="H21" s="2" t="s">
        <v>19</v>
      </c>
      <c r="I21" s="11">
        <v>5549873</v>
      </c>
      <c r="J21" s="11">
        <v>5549873</v>
      </c>
      <c r="K21" s="28">
        <v>42474</v>
      </c>
      <c r="L21" s="18">
        <v>42507</v>
      </c>
      <c r="M21" s="18">
        <v>42514</v>
      </c>
      <c r="N21" s="29">
        <v>240</v>
      </c>
      <c r="O21" s="18">
        <v>42734</v>
      </c>
      <c r="P21" s="30" t="s">
        <v>328</v>
      </c>
      <c r="Q21" s="31" t="s">
        <v>360</v>
      </c>
      <c r="R21" s="32" t="s">
        <v>242</v>
      </c>
      <c r="S21" s="2" t="s">
        <v>225</v>
      </c>
      <c r="T21" s="2" t="s">
        <v>413</v>
      </c>
      <c r="U21" s="2" t="s">
        <v>218</v>
      </c>
      <c r="V21" s="36"/>
      <c r="W21" s="36"/>
      <c r="X21" s="36"/>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row>
    <row r="22" spans="1:234" s="38" customFormat="1" ht="118.5" customHeight="1" x14ac:dyDescent="0.2">
      <c r="A22" s="21">
        <f t="shared" si="2"/>
        <v>15</v>
      </c>
      <c r="B22" s="22" t="s">
        <v>73</v>
      </c>
      <c r="C22" s="23">
        <v>31201</v>
      </c>
      <c r="D22" s="24" t="s">
        <v>100</v>
      </c>
      <c r="E22" s="25">
        <v>3120101</v>
      </c>
      <c r="F22" s="26" t="s">
        <v>183</v>
      </c>
      <c r="G22" s="27" t="s">
        <v>302</v>
      </c>
      <c r="H22" s="2" t="s">
        <v>19</v>
      </c>
      <c r="I22" s="11">
        <v>6695276</v>
      </c>
      <c r="J22" s="11">
        <v>6695276</v>
      </c>
      <c r="K22" s="28">
        <v>42474</v>
      </c>
      <c r="L22" s="18">
        <v>42507</v>
      </c>
      <c r="M22" s="18">
        <v>42514</v>
      </c>
      <c r="N22" s="29">
        <v>240</v>
      </c>
      <c r="O22" s="18">
        <v>42734</v>
      </c>
      <c r="P22" s="30" t="s">
        <v>328</v>
      </c>
      <c r="Q22" s="31" t="s">
        <v>360</v>
      </c>
      <c r="R22" s="32" t="s">
        <v>242</v>
      </c>
      <c r="S22" s="2" t="s">
        <v>225</v>
      </c>
      <c r="T22" s="2" t="s">
        <v>414</v>
      </c>
      <c r="U22" s="2" t="s">
        <v>218</v>
      </c>
      <c r="V22" s="36"/>
      <c r="W22" s="36"/>
      <c r="X22" s="36"/>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row>
    <row r="23" spans="1:234" s="38" customFormat="1" ht="178.5" customHeight="1" x14ac:dyDescent="0.2">
      <c r="A23" s="21">
        <f t="shared" si="2"/>
        <v>16</v>
      </c>
      <c r="B23" s="22" t="s">
        <v>73</v>
      </c>
      <c r="C23" s="23">
        <v>31201</v>
      </c>
      <c r="D23" s="24" t="s">
        <v>100</v>
      </c>
      <c r="E23" s="25">
        <v>3120101</v>
      </c>
      <c r="F23" s="26" t="s">
        <v>183</v>
      </c>
      <c r="G23" s="27" t="s">
        <v>302</v>
      </c>
      <c r="H23" s="2" t="s">
        <v>19</v>
      </c>
      <c r="I23" s="11">
        <v>3001963</v>
      </c>
      <c r="J23" s="11">
        <v>3001963</v>
      </c>
      <c r="K23" s="28">
        <v>42474</v>
      </c>
      <c r="L23" s="18">
        <v>42507</v>
      </c>
      <c r="M23" s="18">
        <v>42514</v>
      </c>
      <c r="N23" s="29">
        <v>240</v>
      </c>
      <c r="O23" s="18">
        <v>42734</v>
      </c>
      <c r="P23" s="30" t="s">
        <v>328</v>
      </c>
      <c r="Q23" s="31" t="s">
        <v>360</v>
      </c>
      <c r="R23" s="32" t="s">
        <v>242</v>
      </c>
      <c r="S23" s="2" t="s">
        <v>225</v>
      </c>
      <c r="T23" s="2" t="s">
        <v>415</v>
      </c>
      <c r="U23" s="2" t="s">
        <v>218</v>
      </c>
      <c r="V23" s="36"/>
      <c r="W23" s="36"/>
      <c r="X23" s="36"/>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row>
    <row r="24" spans="1:234" s="38" customFormat="1" ht="140.25" customHeight="1" x14ac:dyDescent="0.2">
      <c r="A24" s="21">
        <f t="shared" si="2"/>
        <v>17</v>
      </c>
      <c r="B24" s="22" t="s">
        <v>73</v>
      </c>
      <c r="C24" s="23">
        <v>31201</v>
      </c>
      <c r="D24" s="24" t="s">
        <v>100</v>
      </c>
      <c r="E24" s="25">
        <v>3120101</v>
      </c>
      <c r="F24" s="26" t="s">
        <v>183</v>
      </c>
      <c r="G24" s="27" t="s">
        <v>62</v>
      </c>
      <c r="H24" s="2" t="s">
        <v>19</v>
      </c>
      <c r="I24" s="9">
        <v>30000000</v>
      </c>
      <c r="J24" s="9">
        <v>10513080</v>
      </c>
      <c r="K24" s="28">
        <v>42478</v>
      </c>
      <c r="L24" s="18">
        <v>42530</v>
      </c>
      <c r="M24" s="18">
        <v>42535</v>
      </c>
      <c r="N24" s="29">
        <v>240</v>
      </c>
      <c r="O24" s="18">
        <v>42779</v>
      </c>
      <c r="P24" s="30" t="s">
        <v>327</v>
      </c>
      <c r="Q24" s="31" t="s">
        <v>427</v>
      </c>
      <c r="R24" s="32" t="s">
        <v>242</v>
      </c>
      <c r="S24" s="2" t="s">
        <v>225</v>
      </c>
      <c r="T24" s="2" t="s">
        <v>429</v>
      </c>
      <c r="U24" s="2" t="s">
        <v>218</v>
      </c>
      <c r="V24" s="36"/>
      <c r="W24" s="36"/>
      <c r="X24" s="36"/>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row>
    <row r="25" spans="1:234" s="38" customFormat="1" ht="76.5" customHeight="1" x14ac:dyDescent="0.2">
      <c r="A25" s="21">
        <f t="shared" si="2"/>
        <v>18</v>
      </c>
      <c r="B25" s="22" t="s">
        <v>73</v>
      </c>
      <c r="C25" s="23" t="s">
        <v>16</v>
      </c>
      <c r="D25" s="24" t="s">
        <v>176</v>
      </c>
      <c r="E25" s="25">
        <v>3120210</v>
      </c>
      <c r="F25" s="26" t="s">
        <v>29</v>
      </c>
      <c r="G25" s="27" t="s">
        <v>319</v>
      </c>
      <c r="H25" s="2" t="s">
        <v>31</v>
      </c>
      <c r="I25" s="9">
        <v>40120000</v>
      </c>
      <c r="J25" s="9">
        <v>40120000</v>
      </c>
      <c r="K25" s="28">
        <v>42489</v>
      </c>
      <c r="L25" s="18">
        <v>42535</v>
      </c>
      <c r="M25" s="18">
        <v>42550</v>
      </c>
      <c r="N25" s="29">
        <v>60</v>
      </c>
      <c r="O25" s="18">
        <v>42610</v>
      </c>
      <c r="P25" s="30" t="s">
        <v>32</v>
      </c>
      <c r="Q25" s="31" t="s">
        <v>296</v>
      </c>
      <c r="R25" s="32" t="s">
        <v>33</v>
      </c>
      <c r="S25" s="2" t="s">
        <v>225</v>
      </c>
      <c r="T25" s="2" t="s">
        <v>430</v>
      </c>
      <c r="U25" s="2" t="s">
        <v>218</v>
      </c>
      <c r="V25" s="36"/>
      <c r="W25" s="36"/>
      <c r="X25" s="36"/>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row>
    <row r="26" spans="1:234" s="38" customFormat="1" ht="90" customHeight="1" x14ac:dyDescent="0.2">
      <c r="A26" s="21">
        <f t="shared" si="2"/>
        <v>19</v>
      </c>
      <c r="B26" s="22" t="s">
        <v>73</v>
      </c>
      <c r="C26" s="23" t="s">
        <v>16</v>
      </c>
      <c r="D26" s="24" t="s">
        <v>176</v>
      </c>
      <c r="E26" s="25">
        <v>3120210</v>
      </c>
      <c r="F26" s="26" t="s">
        <v>29</v>
      </c>
      <c r="G26" s="27" t="s">
        <v>30</v>
      </c>
      <c r="H26" s="2" t="s">
        <v>31</v>
      </c>
      <c r="I26" s="9">
        <f>+J26</f>
        <v>17284000</v>
      </c>
      <c r="J26" s="9">
        <v>17284000</v>
      </c>
      <c r="K26" s="28">
        <v>42513</v>
      </c>
      <c r="L26" s="18">
        <v>42587</v>
      </c>
      <c r="M26" s="18">
        <v>42601</v>
      </c>
      <c r="N26" s="29">
        <v>60</v>
      </c>
      <c r="O26" s="18">
        <v>42661</v>
      </c>
      <c r="P26" s="30" t="s">
        <v>658</v>
      </c>
      <c r="Q26" s="31" t="s">
        <v>656</v>
      </c>
      <c r="R26" s="32" t="s">
        <v>34</v>
      </c>
      <c r="S26" s="2" t="s">
        <v>225</v>
      </c>
      <c r="T26" s="2" t="s">
        <v>657</v>
      </c>
      <c r="U26" s="2" t="s">
        <v>218</v>
      </c>
      <c r="V26" s="36"/>
      <c r="W26" s="36"/>
      <c r="X26" s="36"/>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row>
    <row r="27" spans="1:234" s="38" customFormat="1" ht="76.5" customHeight="1" x14ac:dyDescent="0.2">
      <c r="A27" s="21">
        <f t="shared" si="2"/>
        <v>20</v>
      </c>
      <c r="B27" s="22" t="s">
        <v>73</v>
      </c>
      <c r="C27" s="23" t="s">
        <v>16</v>
      </c>
      <c r="D27" s="24" t="s">
        <v>176</v>
      </c>
      <c r="E27" s="25">
        <v>3120210</v>
      </c>
      <c r="F27" s="26" t="s">
        <v>29</v>
      </c>
      <c r="G27" s="27" t="s">
        <v>66</v>
      </c>
      <c r="H27" s="2" t="s">
        <v>31</v>
      </c>
      <c r="I27" s="9">
        <f>31000000-6400000</f>
        <v>24600000</v>
      </c>
      <c r="J27" s="9"/>
      <c r="K27" s="28">
        <v>42572</v>
      </c>
      <c r="L27" s="18">
        <v>42603</v>
      </c>
      <c r="M27" s="18">
        <f>L27+5</f>
        <v>42608</v>
      </c>
      <c r="N27" s="29">
        <v>120</v>
      </c>
      <c r="O27" s="18" t="s">
        <v>469</v>
      </c>
      <c r="P27" s="30" t="s">
        <v>35</v>
      </c>
      <c r="Q27" s="31" t="s">
        <v>610</v>
      </c>
      <c r="R27" s="32" t="s">
        <v>36</v>
      </c>
      <c r="S27" s="33" t="s">
        <v>225</v>
      </c>
      <c r="T27" s="34" t="s">
        <v>709</v>
      </c>
      <c r="U27" s="33" t="s">
        <v>468</v>
      </c>
      <c r="V27" s="36"/>
      <c r="W27" s="36"/>
      <c r="X27" s="36"/>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row>
    <row r="28" spans="1:234" s="38" customFormat="1" ht="76.5" customHeight="1" x14ac:dyDescent="0.2">
      <c r="A28" s="21"/>
      <c r="B28" s="22" t="s">
        <v>73</v>
      </c>
      <c r="C28" s="23" t="s">
        <v>16</v>
      </c>
      <c r="D28" s="24" t="s">
        <v>176</v>
      </c>
      <c r="E28" s="25">
        <v>3120210</v>
      </c>
      <c r="F28" s="26" t="s">
        <v>29</v>
      </c>
      <c r="G28" s="27" t="s">
        <v>66</v>
      </c>
      <c r="H28" s="2" t="s">
        <v>31</v>
      </c>
      <c r="I28" s="9">
        <v>6400000</v>
      </c>
      <c r="J28" s="9"/>
      <c r="K28" s="28">
        <v>42572</v>
      </c>
      <c r="L28" s="18">
        <v>42603</v>
      </c>
      <c r="M28" s="18">
        <f>L28+5</f>
        <v>42608</v>
      </c>
      <c r="N28" s="29">
        <v>120</v>
      </c>
      <c r="O28" s="18" t="s">
        <v>469</v>
      </c>
      <c r="P28" s="30" t="s">
        <v>35</v>
      </c>
      <c r="Q28" s="31" t="s">
        <v>611</v>
      </c>
      <c r="R28" s="32" t="s">
        <v>36</v>
      </c>
      <c r="S28" s="33" t="s">
        <v>225</v>
      </c>
      <c r="T28" s="34" t="s">
        <v>612</v>
      </c>
      <c r="U28" s="33" t="s">
        <v>468</v>
      </c>
      <c r="V28" s="36"/>
      <c r="W28" s="36"/>
      <c r="X28" s="36"/>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row>
    <row r="29" spans="1:234" s="80" customFormat="1" ht="88.5" customHeight="1" x14ac:dyDescent="0.2">
      <c r="A29" s="21">
        <f>+A27+1</f>
        <v>21</v>
      </c>
      <c r="B29" s="22" t="s">
        <v>73</v>
      </c>
      <c r="C29" s="23" t="s">
        <v>16</v>
      </c>
      <c r="D29" s="24" t="s">
        <v>176</v>
      </c>
      <c r="E29" s="25">
        <v>3120210</v>
      </c>
      <c r="F29" s="26" t="s">
        <v>29</v>
      </c>
      <c r="G29" s="27" t="s">
        <v>66</v>
      </c>
      <c r="H29" s="2" t="s">
        <v>31</v>
      </c>
      <c r="I29" s="9">
        <v>7000000</v>
      </c>
      <c r="J29" s="9"/>
      <c r="K29" s="28">
        <v>42572</v>
      </c>
      <c r="L29" s="18">
        <v>42603</v>
      </c>
      <c r="M29" s="18">
        <v>42608</v>
      </c>
      <c r="N29" s="29">
        <v>120</v>
      </c>
      <c r="O29" s="18">
        <v>42729</v>
      </c>
      <c r="P29" s="30" t="s">
        <v>37</v>
      </c>
      <c r="Q29" s="31" t="s">
        <v>466</v>
      </c>
      <c r="R29" s="32" t="s">
        <v>467</v>
      </c>
      <c r="S29" s="33" t="s">
        <v>225</v>
      </c>
      <c r="T29" s="34" t="s">
        <v>465</v>
      </c>
      <c r="U29" s="33" t="s">
        <v>468</v>
      </c>
      <c r="V29" s="36"/>
      <c r="W29" s="36"/>
      <c r="X29" s="36"/>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row>
    <row r="30" spans="1:234" s="38" customFormat="1" ht="258" customHeight="1" x14ac:dyDescent="0.2">
      <c r="A30" s="21">
        <f>+A29+1</f>
        <v>22</v>
      </c>
      <c r="B30" s="22" t="s">
        <v>73</v>
      </c>
      <c r="C30" s="23" t="s">
        <v>16</v>
      </c>
      <c r="D30" s="24" t="s">
        <v>176</v>
      </c>
      <c r="E30" s="25">
        <v>3120210</v>
      </c>
      <c r="F30" s="26" t="s">
        <v>29</v>
      </c>
      <c r="G30" s="27" t="s">
        <v>25</v>
      </c>
      <c r="H30" s="2" t="s">
        <v>31</v>
      </c>
      <c r="I30" s="9">
        <v>50000000</v>
      </c>
      <c r="J30" s="9"/>
      <c r="K30" s="28">
        <v>42563</v>
      </c>
      <c r="L30" s="18">
        <v>42625</v>
      </c>
      <c r="M30" s="18">
        <f>+L30+5</f>
        <v>42630</v>
      </c>
      <c r="N30" s="29">
        <v>4</v>
      </c>
      <c r="O30" s="18">
        <f>+M30+N30</f>
        <v>42634</v>
      </c>
      <c r="P30" s="30" t="s">
        <v>38</v>
      </c>
      <c r="Q30" s="31" t="s">
        <v>475</v>
      </c>
      <c r="R30" s="32" t="s">
        <v>39</v>
      </c>
      <c r="S30" s="33" t="s">
        <v>225</v>
      </c>
      <c r="T30" s="34" t="s">
        <v>476</v>
      </c>
      <c r="U30" s="35" t="s">
        <v>211</v>
      </c>
      <c r="V30" s="63" t="s">
        <v>432</v>
      </c>
      <c r="W30" s="63"/>
      <c r="X30" s="63"/>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110"/>
      <c r="CO30" s="110"/>
      <c r="CP30" s="110"/>
      <c r="CQ30" s="110"/>
      <c r="CR30" s="110"/>
      <c r="CS30" s="110"/>
      <c r="CT30" s="110"/>
      <c r="CU30" s="110"/>
      <c r="CV30" s="110"/>
      <c r="CW30" s="110"/>
      <c r="CX30" s="110"/>
      <c r="CY30" s="110"/>
      <c r="CZ30" s="110"/>
      <c r="DA30" s="110"/>
      <c r="DB30" s="110"/>
      <c r="DC30" s="110"/>
      <c r="DD30" s="110"/>
      <c r="DE30" s="110"/>
      <c r="DF30" s="110"/>
      <c r="DG30" s="110"/>
      <c r="DH30" s="110"/>
      <c r="DI30" s="110"/>
      <c r="DJ30" s="110"/>
      <c r="DK30" s="110"/>
      <c r="DL30" s="110"/>
      <c r="DM30" s="110"/>
      <c r="DN30" s="110"/>
      <c r="DO30" s="110"/>
      <c r="DP30" s="110"/>
      <c r="DQ30" s="110"/>
      <c r="DR30" s="110"/>
      <c r="DS30" s="110"/>
      <c r="DT30" s="110"/>
      <c r="DU30" s="110"/>
      <c r="DV30" s="110"/>
      <c r="DW30" s="110"/>
      <c r="DX30" s="110"/>
      <c r="DY30" s="110"/>
      <c r="DZ30" s="110"/>
      <c r="EA30" s="110"/>
      <c r="EB30" s="110"/>
      <c r="EC30" s="110"/>
      <c r="ED30" s="110"/>
      <c r="EE30" s="110"/>
      <c r="EF30" s="110"/>
      <c r="EG30" s="110"/>
      <c r="EH30" s="110"/>
      <c r="EI30" s="110"/>
      <c r="EJ30" s="110"/>
      <c r="EK30" s="110"/>
      <c r="EL30" s="110"/>
      <c r="EM30" s="110"/>
      <c r="EN30" s="110"/>
      <c r="EO30" s="110"/>
      <c r="EP30" s="110"/>
      <c r="EQ30" s="110"/>
      <c r="ER30" s="110"/>
      <c r="ES30" s="110"/>
      <c r="ET30" s="110"/>
      <c r="EU30" s="110"/>
      <c r="EV30" s="110"/>
      <c r="EW30" s="110"/>
      <c r="EX30" s="110"/>
      <c r="EY30" s="110"/>
      <c r="EZ30" s="110"/>
      <c r="FA30" s="110"/>
      <c r="FB30" s="110"/>
      <c r="FC30" s="110"/>
      <c r="FD30" s="110"/>
      <c r="FE30" s="110"/>
      <c r="FF30" s="110"/>
      <c r="FG30" s="110"/>
      <c r="FH30" s="110"/>
      <c r="FI30" s="110"/>
      <c r="FJ30" s="110"/>
      <c r="FK30" s="110"/>
      <c r="FL30" s="110"/>
      <c r="FM30" s="110"/>
      <c r="FN30" s="110"/>
      <c r="FO30" s="110"/>
      <c r="FP30" s="110"/>
      <c r="FQ30" s="110"/>
      <c r="FR30" s="110"/>
      <c r="FS30" s="110"/>
      <c r="FT30" s="110"/>
      <c r="FU30" s="110"/>
      <c r="FV30" s="110"/>
      <c r="FW30" s="110"/>
      <c r="FX30" s="110"/>
      <c r="FY30" s="110"/>
      <c r="FZ30" s="110"/>
      <c r="GA30" s="110"/>
      <c r="GB30" s="110"/>
      <c r="GC30" s="110"/>
      <c r="GD30" s="110"/>
      <c r="GE30" s="110"/>
      <c r="GF30" s="110"/>
      <c r="GG30" s="110"/>
      <c r="GH30" s="110"/>
      <c r="GI30" s="110"/>
      <c r="GJ30" s="110"/>
      <c r="GK30" s="110"/>
      <c r="GL30" s="110"/>
      <c r="GM30" s="110"/>
      <c r="GN30" s="110"/>
      <c r="GO30" s="110"/>
      <c r="GP30" s="110"/>
      <c r="GQ30" s="110"/>
      <c r="GR30" s="110"/>
      <c r="GS30" s="110"/>
      <c r="GT30" s="110"/>
      <c r="GU30" s="110"/>
      <c r="GV30" s="110"/>
      <c r="GW30" s="110"/>
      <c r="GX30" s="110"/>
      <c r="GY30" s="110"/>
      <c r="GZ30" s="110"/>
      <c r="HA30" s="110"/>
      <c r="HB30" s="110"/>
      <c r="HC30" s="110"/>
      <c r="HD30" s="110"/>
      <c r="HE30" s="110"/>
      <c r="HF30" s="110"/>
      <c r="HG30" s="110"/>
      <c r="HH30" s="110"/>
      <c r="HI30" s="110"/>
      <c r="HJ30" s="110"/>
      <c r="HK30" s="110"/>
      <c r="HL30" s="110"/>
      <c r="HM30" s="110"/>
      <c r="HN30" s="110"/>
      <c r="HO30" s="110"/>
      <c r="HP30" s="110"/>
      <c r="HQ30" s="110"/>
      <c r="HR30" s="110"/>
      <c r="HS30" s="110"/>
      <c r="HT30" s="110"/>
      <c r="HU30" s="110"/>
      <c r="HV30" s="110"/>
      <c r="HW30" s="110"/>
      <c r="HX30" s="110"/>
      <c r="HY30" s="110"/>
      <c r="HZ30" s="110"/>
    </row>
    <row r="31" spans="1:234" s="38" customFormat="1" ht="87" customHeight="1" x14ac:dyDescent="0.2">
      <c r="A31" s="21">
        <f t="shared" si="2"/>
        <v>23</v>
      </c>
      <c r="B31" s="22" t="s">
        <v>73</v>
      </c>
      <c r="C31" s="23" t="s">
        <v>16</v>
      </c>
      <c r="D31" s="24" t="s">
        <v>176</v>
      </c>
      <c r="E31" s="25">
        <v>3120210</v>
      </c>
      <c r="F31" s="26" t="s">
        <v>29</v>
      </c>
      <c r="G31" s="27" t="s">
        <v>30</v>
      </c>
      <c r="H31" s="2" t="s">
        <v>31</v>
      </c>
      <c r="I31" s="9">
        <v>22000000</v>
      </c>
      <c r="J31" s="9"/>
      <c r="K31" s="28">
        <v>42606</v>
      </c>
      <c r="L31" s="18">
        <f>+K31+60</f>
        <v>42666</v>
      </c>
      <c r="M31" s="18">
        <v>42671</v>
      </c>
      <c r="N31" s="29">
        <v>120</v>
      </c>
      <c r="O31" s="18">
        <f>+M31+N31</f>
        <v>42791</v>
      </c>
      <c r="P31" s="30" t="s">
        <v>40</v>
      </c>
      <c r="Q31" s="31" t="s">
        <v>559</v>
      </c>
      <c r="R31" s="32" t="s">
        <v>41</v>
      </c>
      <c r="S31" s="33" t="s">
        <v>225</v>
      </c>
      <c r="T31" s="62" t="s">
        <v>560</v>
      </c>
      <c r="U31" s="35" t="s">
        <v>211</v>
      </c>
      <c r="V31" s="36"/>
      <c r="W31" s="36"/>
      <c r="X31" s="36"/>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row>
    <row r="32" spans="1:234" s="38" customFormat="1" ht="75" x14ac:dyDescent="0.2">
      <c r="A32" s="21">
        <f t="shared" si="2"/>
        <v>24</v>
      </c>
      <c r="B32" s="22" t="s">
        <v>73</v>
      </c>
      <c r="C32" s="23" t="s">
        <v>16</v>
      </c>
      <c r="D32" s="24" t="s">
        <v>176</v>
      </c>
      <c r="E32" s="25" t="s">
        <v>243</v>
      </c>
      <c r="F32" s="26" t="s">
        <v>29</v>
      </c>
      <c r="G32" s="27" t="s">
        <v>181</v>
      </c>
      <c r="H32" s="2" t="s">
        <v>31</v>
      </c>
      <c r="I32" s="11">
        <v>151999793</v>
      </c>
      <c r="J32" s="11">
        <v>151999793</v>
      </c>
      <c r="K32" s="28">
        <v>42408</v>
      </c>
      <c r="L32" s="18">
        <v>42485</v>
      </c>
      <c r="M32" s="18">
        <v>42485</v>
      </c>
      <c r="N32" s="29">
        <v>240</v>
      </c>
      <c r="O32" s="18">
        <f>M32+N32</f>
        <v>42725</v>
      </c>
      <c r="P32" s="30" t="s">
        <v>42</v>
      </c>
      <c r="Q32" s="19" t="s">
        <v>339</v>
      </c>
      <c r="R32" s="32" t="s">
        <v>236</v>
      </c>
      <c r="S32" s="33" t="s">
        <v>225</v>
      </c>
      <c r="T32" s="62" t="s">
        <v>341</v>
      </c>
      <c r="U32" s="35" t="s">
        <v>218</v>
      </c>
      <c r="V32" s="36"/>
      <c r="W32" s="36"/>
      <c r="X32" s="36"/>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row>
    <row r="33" spans="1:234" s="38" customFormat="1" ht="75.75" customHeight="1" x14ac:dyDescent="0.2">
      <c r="A33" s="21">
        <f t="shared" si="2"/>
        <v>25</v>
      </c>
      <c r="B33" s="22" t="s">
        <v>73</v>
      </c>
      <c r="C33" s="23" t="s">
        <v>16</v>
      </c>
      <c r="D33" s="24" t="s">
        <v>176</v>
      </c>
      <c r="E33" s="25">
        <v>3120210</v>
      </c>
      <c r="F33" s="26" t="s">
        <v>29</v>
      </c>
      <c r="G33" s="27" t="s">
        <v>181</v>
      </c>
      <c r="H33" s="2" t="s">
        <v>26</v>
      </c>
      <c r="I33" s="184">
        <f>60327000-4000000+40000207-41400000-37145000-6894540</f>
        <v>10887667</v>
      </c>
      <c r="J33" s="9"/>
      <c r="K33" s="28">
        <v>42602</v>
      </c>
      <c r="L33" s="18">
        <v>42668</v>
      </c>
      <c r="M33" s="18">
        <v>42673</v>
      </c>
      <c r="N33" s="29">
        <v>30</v>
      </c>
      <c r="O33" s="18">
        <f>+M33+N33</f>
        <v>42703</v>
      </c>
      <c r="P33" s="30" t="s">
        <v>43</v>
      </c>
      <c r="Q33" s="31" t="s">
        <v>703</v>
      </c>
      <c r="R33" s="32" t="s">
        <v>44</v>
      </c>
      <c r="S33" s="33" t="s">
        <v>225</v>
      </c>
      <c r="T33" s="36"/>
      <c r="U33" s="94"/>
      <c r="V33" s="36"/>
      <c r="W33" s="36"/>
      <c r="X33" s="36"/>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row>
    <row r="34" spans="1:234" s="38" customFormat="1" ht="33" customHeight="1" x14ac:dyDescent="0.2">
      <c r="A34" s="21">
        <f>+A33+1</f>
        <v>26</v>
      </c>
      <c r="B34" s="22" t="s">
        <v>73</v>
      </c>
      <c r="C34" s="23" t="s">
        <v>16</v>
      </c>
      <c r="D34" s="24" t="s">
        <v>176</v>
      </c>
      <c r="E34" s="25">
        <v>3120210</v>
      </c>
      <c r="F34" s="26" t="s">
        <v>29</v>
      </c>
      <c r="G34" s="27" t="s">
        <v>633</v>
      </c>
      <c r="H34" s="2" t="s">
        <v>51</v>
      </c>
      <c r="I34" s="9">
        <v>4000000</v>
      </c>
      <c r="J34" s="9"/>
      <c r="K34" s="28">
        <v>42613</v>
      </c>
      <c r="L34" s="18">
        <v>42668</v>
      </c>
      <c r="M34" s="18">
        <v>42673</v>
      </c>
      <c r="N34" s="60" t="s">
        <v>637</v>
      </c>
      <c r="O34" s="18">
        <f>+M34+7</f>
        <v>42680</v>
      </c>
      <c r="P34" s="30" t="s">
        <v>634</v>
      </c>
      <c r="Q34" s="31" t="s">
        <v>635</v>
      </c>
      <c r="R34" s="32" t="s">
        <v>636</v>
      </c>
      <c r="S34" s="33" t="s">
        <v>225</v>
      </c>
      <c r="T34" s="114" t="s">
        <v>638</v>
      </c>
      <c r="U34" s="94" t="s">
        <v>546</v>
      </c>
      <c r="V34" s="36"/>
      <c r="W34" s="36"/>
      <c r="X34" s="36"/>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row>
    <row r="35" spans="1:234" s="38" customFormat="1" ht="216" customHeight="1" x14ac:dyDescent="0.2">
      <c r="A35" s="21">
        <f>+A34+1</f>
        <v>27</v>
      </c>
      <c r="B35" s="22" t="s">
        <v>73</v>
      </c>
      <c r="C35" s="23" t="s">
        <v>16</v>
      </c>
      <c r="D35" s="24" t="s">
        <v>176</v>
      </c>
      <c r="E35" s="25">
        <v>3120210</v>
      </c>
      <c r="F35" s="26" t="s">
        <v>29</v>
      </c>
      <c r="G35" s="27" t="s">
        <v>181</v>
      </c>
      <c r="H35" s="2" t="s">
        <v>51</v>
      </c>
      <c r="I35" s="9">
        <f>41400000+37145000+6894540</f>
        <v>85439540</v>
      </c>
      <c r="J35" s="9"/>
      <c r="K35" s="28">
        <v>42602</v>
      </c>
      <c r="L35" s="18">
        <v>42668</v>
      </c>
      <c r="M35" s="18">
        <v>42668</v>
      </c>
      <c r="N35" s="29">
        <v>30</v>
      </c>
      <c r="O35" s="18">
        <v>42699</v>
      </c>
      <c r="P35" s="30" t="s">
        <v>639</v>
      </c>
      <c r="Q35" s="31" t="s">
        <v>702</v>
      </c>
      <c r="R35" s="32" t="s">
        <v>641</v>
      </c>
      <c r="S35" s="33" t="s">
        <v>225</v>
      </c>
      <c r="T35" s="34" t="s">
        <v>640</v>
      </c>
      <c r="U35" s="33" t="s">
        <v>546</v>
      </c>
      <c r="V35" s="36"/>
      <c r="W35" s="36"/>
      <c r="X35" s="36"/>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row>
    <row r="36" spans="1:234" s="38" customFormat="1" ht="276.75" customHeight="1" x14ac:dyDescent="0.2">
      <c r="A36" s="21">
        <f t="shared" si="2"/>
        <v>28</v>
      </c>
      <c r="B36" s="22" t="s">
        <v>73</v>
      </c>
      <c r="C36" s="23" t="s">
        <v>16</v>
      </c>
      <c r="D36" s="24" t="s">
        <v>176</v>
      </c>
      <c r="E36" s="25">
        <v>3120210</v>
      </c>
      <c r="F36" s="26" t="s">
        <v>29</v>
      </c>
      <c r="G36" s="27" t="s">
        <v>181</v>
      </c>
      <c r="H36" s="2" t="s">
        <v>46</v>
      </c>
      <c r="I36" s="9">
        <v>110000000</v>
      </c>
      <c r="J36" s="9"/>
      <c r="K36" s="28">
        <v>42607</v>
      </c>
      <c r="L36" s="18">
        <v>42693</v>
      </c>
      <c r="M36" s="18">
        <v>42715</v>
      </c>
      <c r="N36" s="29">
        <v>3</v>
      </c>
      <c r="O36" s="18">
        <v>42718</v>
      </c>
      <c r="P36" s="30" t="s">
        <v>47</v>
      </c>
      <c r="Q36" s="31" t="s">
        <v>48</v>
      </c>
      <c r="R36" s="32" t="s">
        <v>49</v>
      </c>
      <c r="S36" s="33" t="s">
        <v>225</v>
      </c>
      <c r="T36" s="36"/>
      <c r="U36" s="94"/>
      <c r="V36" s="36"/>
      <c r="W36" s="36"/>
      <c r="X36" s="36"/>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row>
    <row r="37" spans="1:234" s="38" customFormat="1" ht="154.5" customHeight="1" x14ac:dyDescent="0.2">
      <c r="A37" s="21">
        <f t="shared" si="2"/>
        <v>29</v>
      </c>
      <c r="B37" s="22" t="s">
        <v>73</v>
      </c>
      <c r="C37" s="23" t="s">
        <v>16</v>
      </c>
      <c r="D37" s="24" t="s">
        <v>176</v>
      </c>
      <c r="E37" s="25">
        <v>3120210</v>
      </c>
      <c r="F37" s="26" t="s">
        <v>29</v>
      </c>
      <c r="G37" s="27" t="s">
        <v>181</v>
      </c>
      <c r="H37" s="2" t="s">
        <v>26</v>
      </c>
      <c r="I37" s="9">
        <v>57000000</v>
      </c>
      <c r="J37" s="9"/>
      <c r="K37" s="28">
        <v>42602</v>
      </c>
      <c r="L37" s="18">
        <v>42644</v>
      </c>
      <c r="M37" s="18">
        <v>42648</v>
      </c>
      <c r="N37" s="29">
        <v>10</v>
      </c>
      <c r="O37" s="18">
        <f>+M37+N37</f>
        <v>42658</v>
      </c>
      <c r="P37" s="30" t="s">
        <v>377</v>
      </c>
      <c r="Q37" s="31" t="s">
        <v>378</v>
      </c>
      <c r="R37" s="32" t="s">
        <v>379</v>
      </c>
      <c r="S37" s="33" t="s">
        <v>225</v>
      </c>
      <c r="T37" s="36"/>
      <c r="U37" s="94"/>
      <c r="V37" s="36"/>
      <c r="W37" s="36"/>
      <c r="X37" s="36"/>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row>
    <row r="38" spans="1:234" s="38" customFormat="1" ht="140.25" customHeight="1" x14ac:dyDescent="0.2">
      <c r="A38" s="21">
        <f t="shared" si="2"/>
        <v>30</v>
      </c>
      <c r="B38" s="22" t="s">
        <v>73</v>
      </c>
      <c r="C38" s="23" t="s">
        <v>16</v>
      </c>
      <c r="D38" s="24" t="s">
        <v>176</v>
      </c>
      <c r="E38" s="25">
        <v>3120210</v>
      </c>
      <c r="F38" s="26" t="s">
        <v>29</v>
      </c>
      <c r="G38" s="27" t="s">
        <v>30</v>
      </c>
      <c r="H38" s="2" t="s">
        <v>57</v>
      </c>
      <c r="I38" s="9">
        <v>10000000</v>
      </c>
      <c r="J38" s="9"/>
      <c r="K38" s="28">
        <v>42602</v>
      </c>
      <c r="L38" s="18">
        <v>42644</v>
      </c>
      <c r="M38" s="18">
        <v>42648</v>
      </c>
      <c r="N38" s="29">
        <v>20</v>
      </c>
      <c r="O38" s="18">
        <f>+M38+N38</f>
        <v>42668</v>
      </c>
      <c r="P38" s="30" t="s">
        <v>380</v>
      </c>
      <c r="Q38" s="31" t="s">
        <v>642</v>
      </c>
      <c r="R38" s="2" t="s">
        <v>381</v>
      </c>
      <c r="S38" s="33" t="s">
        <v>225</v>
      </c>
      <c r="T38" s="2" t="s">
        <v>631</v>
      </c>
      <c r="U38" s="2" t="s">
        <v>546</v>
      </c>
      <c r="V38" s="36"/>
      <c r="W38" s="36"/>
      <c r="X38" s="36"/>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row>
    <row r="39" spans="1:234" s="38" customFormat="1" ht="140.25" customHeight="1" x14ac:dyDescent="0.2">
      <c r="A39" s="21">
        <f t="shared" si="2"/>
        <v>31</v>
      </c>
      <c r="B39" s="22" t="s">
        <v>73</v>
      </c>
      <c r="C39" s="23" t="s">
        <v>16</v>
      </c>
      <c r="D39" s="24" t="s">
        <v>176</v>
      </c>
      <c r="E39" s="25">
        <v>3120212</v>
      </c>
      <c r="F39" s="26" t="s">
        <v>50</v>
      </c>
      <c r="G39" s="27" t="s">
        <v>30</v>
      </c>
      <c r="H39" s="2" t="s">
        <v>51</v>
      </c>
      <c r="I39" s="9">
        <v>7700000</v>
      </c>
      <c r="J39" s="9"/>
      <c r="K39" s="28">
        <v>42597</v>
      </c>
      <c r="L39" s="18">
        <v>42628</v>
      </c>
      <c r="M39" s="18">
        <v>42633</v>
      </c>
      <c r="N39" s="29">
        <v>15</v>
      </c>
      <c r="O39" s="18">
        <v>42643</v>
      </c>
      <c r="P39" s="30" t="s">
        <v>52</v>
      </c>
      <c r="Q39" s="31" t="s">
        <v>607</v>
      </c>
      <c r="R39" s="2" t="s">
        <v>53</v>
      </c>
      <c r="S39" s="33" t="s">
        <v>225</v>
      </c>
      <c r="T39" s="2" t="s">
        <v>606</v>
      </c>
      <c r="U39" s="2" t="s">
        <v>375</v>
      </c>
      <c r="V39" s="112"/>
      <c r="W39" s="112"/>
      <c r="X39" s="112"/>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row>
    <row r="40" spans="1:234" s="38" customFormat="1" ht="140.25" customHeight="1" x14ac:dyDescent="0.2">
      <c r="A40" s="21">
        <f t="shared" si="2"/>
        <v>32</v>
      </c>
      <c r="B40" s="22" t="s">
        <v>73</v>
      </c>
      <c r="C40" s="23" t="s">
        <v>16</v>
      </c>
      <c r="D40" s="24" t="s">
        <v>176</v>
      </c>
      <c r="E40" s="25">
        <v>3120212</v>
      </c>
      <c r="F40" s="26" t="s">
        <v>50</v>
      </c>
      <c r="G40" s="27" t="s">
        <v>30</v>
      </c>
      <c r="H40" s="2" t="s">
        <v>51</v>
      </c>
      <c r="I40" s="9">
        <v>10440000</v>
      </c>
      <c r="J40" s="9">
        <v>10440000</v>
      </c>
      <c r="K40" s="28">
        <v>42524</v>
      </c>
      <c r="L40" s="18">
        <v>42580</v>
      </c>
      <c r="M40" s="18">
        <v>42587</v>
      </c>
      <c r="N40" s="29">
        <v>30</v>
      </c>
      <c r="O40" s="18">
        <f>M40+N40</f>
        <v>42617</v>
      </c>
      <c r="P40" s="30" t="s">
        <v>54</v>
      </c>
      <c r="Q40" s="31" t="s">
        <v>497</v>
      </c>
      <c r="R40" s="32" t="s">
        <v>55</v>
      </c>
      <c r="S40" s="33" t="s">
        <v>225</v>
      </c>
      <c r="T40" s="34" t="s">
        <v>496</v>
      </c>
      <c r="U40" s="35" t="s">
        <v>218</v>
      </c>
      <c r="V40" s="36"/>
      <c r="W40" s="36"/>
      <c r="X40" s="36"/>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row>
    <row r="41" spans="1:234" s="38" customFormat="1" ht="237.75" customHeight="1" x14ac:dyDescent="0.2">
      <c r="A41" s="21">
        <f t="shared" si="2"/>
        <v>33</v>
      </c>
      <c r="B41" s="22" t="s">
        <v>73</v>
      </c>
      <c r="C41" s="23" t="s">
        <v>16</v>
      </c>
      <c r="D41" s="24" t="s">
        <v>176</v>
      </c>
      <c r="E41" s="25">
        <v>3120212</v>
      </c>
      <c r="F41" s="26" t="s">
        <v>50</v>
      </c>
      <c r="G41" s="27" t="s">
        <v>297</v>
      </c>
      <c r="H41" s="2" t="s">
        <v>57</v>
      </c>
      <c r="I41" s="9">
        <v>17013000</v>
      </c>
      <c r="J41" s="9">
        <v>17013000</v>
      </c>
      <c r="K41" s="28">
        <v>42459</v>
      </c>
      <c r="L41" s="18">
        <v>42496</v>
      </c>
      <c r="M41" s="18">
        <v>42523</v>
      </c>
      <c r="N41" s="29">
        <v>90</v>
      </c>
      <c r="O41" s="18">
        <v>42614</v>
      </c>
      <c r="P41" s="30" t="s">
        <v>58</v>
      </c>
      <c r="Q41" s="31" t="s">
        <v>312</v>
      </c>
      <c r="R41" s="32" t="s">
        <v>59</v>
      </c>
      <c r="S41" s="33" t="s">
        <v>225</v>
      </c>
      <c r="T41" s="62" t="s">
        <v>382</v>
      </c>
      <c r="U41" s="35" t="s">
        <v>218</v>
      </c>
      <c r="V41" s="63" t="s">
        <v>325</v>
      </c>
      <c r="W41" s="36"/>
      <c r="X41" s="36"/>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row>
    <row r="42" spans="1:234" s="38" customFormat="1" ht="225" customHeight="1" x14ac:dyDescent="0.2">
      <c r="A42" s="21">
        <f t="shared" si="2"/>
        <v>34</v>
      </c>
      <c r="B42" s="22" t="s">
        <v>73</v>
      </c>
      <c r="C42" s="23" t="s">
        <v>16</v>
      </c>
      <c r="D42" s="24" t="s">
        <v>176</v>
      </c>
      <c r="E42" s="25">
        <v>3120212</v>
      </c>
      <c r="F42" s="26" t="s">
        <v>50</v>
      </c>
      <c r="G42" s="27" t="s">
        <v>30</v>
      </c>
      <c r="H42" s="2" t="s">
        <v>51</v>
      </c>
      <c r="I42" s="9">
        <v>10000000</v>
      </c>
      <c r="J42" s="9"/>
      <c r="K42" s="28">
        <v>42510</v>
      </c>
      <c r="L42" s="18">
        <v>42541</v>
      </c>
      <c r="M42" s="18">
        <v>42570</v>
      </c>
      <c r="N42" s="29">
        <v>30</v>
      </c>
      <c r="O42" s="18">
        <v>42490</v>
      </c>
      <c r="P42" s="30" t="s">
        <v>60</v>
      </c>
      <c r="Q42" s="31" t="s">
        <v>548</v>
      </c>
      <c r="R42" s="32" t="s">
        <v>61</v>
      </c>
      <c r="S42" s="33" t="s">
        <v>225</v>
      </c>
      <c r="T42" s="62" t="s">
        <v>549</v>
      </c>
      <c r="U42" s="33" t="s">
        <v>211</v>
      </c>
      <c r="V42" s="36"/>
      <c r="W42" s="36"/>
      <c r="X42" s="36"/>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row>
    <row r="43" spans="1:234" s="38" customFormat="1" ht="199.5" customHeight="1" x14ac:dyDescent="0.2">
      <c r="A43" s="21">
        <f t="shared" si="2"/>
        <v>35</v>
      </c>
      <c r="B43" s="22" t="s">
        <v>73</v>
      </c>
      <c r="C43" s="23" t="s">
        <v>16</v>
      </c>
      <c r="D43" s="24" t="s">
        <v>176</v>
      </c>
      <c r="E43" s="25">
        <v>3120212</v>
      </c>
      <c r="F43" s="78" t="s">
        <v>50</v>
      </c>
      <c r="G43" s="27" t="s">
        <v>62</v>
      </c>
      <c r="H43" s="2" t="s">
        <v>26</v>
      </c>
      <c r="I43" s="9">
        <v>8856000</v>
      </c>
      <c r="J43" s="9">
        <v>8856000</v>
      </c>
      <c r="K43" s="28">
        <v>42515</v>
      </c>
      <c r="L43" s="18">
        <v>42576</v>
      </c>
      <c r="M43" s="18">
        <v>42639</v>
      </c>
      <c r="N43" s="60" t="s">
        <v>398</v>
      </c>
      <c r="O43" s="18">
        <v>42643</v>
      </c>
      <c r="P43" s="30" t="s">
        <v>395</v>
      </c>
      <c r="Q43" s="31" t="s">
        <v>393</v>
      </c>
      <c r="R43" s="32" t="s">
        <v>394</v>
      </c>
      <c r="S43" s="33" t="s">
        <v>225</v>
      </c>
      <c r="T43" s="62" t="s">
        <v>647</v>
      </c>
      <c r="U43" s="33" t="s">
        <v>218</v>
      </c>
      <c r="V43" s="36"/>
      <c r="W43" s="36"/>
      <c r="X43" s="36"/>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row>
    <row r="44" spans="1:234" s="38" customFormat="1" ht="197.25" customHeight="1" x14ac:dyDescent="0.2">
      <c r="A44" s="21">
        <f t="shared" si="2"/>
        <v>36</v>
      </c>
      <c r="B44" s="22" t="s">
        <v>73</v>
      </c>
      <c r="C44" s="23" t="s">
        <v>16</v>
      </c>
      <c r="D44" s="24" t="s">
        <v>176</v>
      </c>
      <c r="E44" s="25">
        <v>3120212</v>
      </c>
      <c r="F44" s="78" t="s">
        <v>50</v>
      </c>
      <c r="G44" s="27" t="s">
        <v>62</v>
      </c>
      <c r="H44" s="2" t="s">
        <v>26</v>
      </c>
      <c r="I44" s="8">
        <v>27744888</v>
      </c>
      <c r="J44" s="9"/>
      <c r="K44" s="28">
        <v>42587</v>
      </c>
      <c r="L44" s="18">
        <v>42585</v>
      </c>
      <c r="M44" s="18">
        <f>+L44+5</f>
        <v>42590</v>
      </c>
      <c r="N44" s="60" t="s">
        <v>397</v>
      </c>
      <c r="O44" s="97">
        <f>+M44+15</f>
        <v>42605</v>
      </c>
      <c r="P44" s="30" t="s">
        <v>581</v>
      </c>
      <c r="Q44" s="31" t="s">
        <v>580</v>
      </c>
      <c r="R44" s="32" t="s">
        <v>396</v>
      </c>
      <c r="S44" s="33" t="s">
        <v>225</v>
      </c>
      <c r="T44" s="62" t="s">
        <v>579</v>
      </c>
      <c r="U44" s="33" t="s">
        <v>375</v>
      </c>
      <c r="V44" s="36"/>
      <c r="W44" s="36"/>
      <c r="X44" s="36"/>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row>
    <row r="45" spans="1:234" s="54" customFormat="1" ht="189" customHeight="1" x14ac:dyDescent="0.2">
      <c r="A45" s="21">
        <f>+A44+1</f>
        <v>37</v>
      </c>
      <c r="B45" s="22" t="s">
        <v>73</v>
      </c>
      <c r="C45" s="23" t="s">
        <v>16</v>
      </c>
      <c r="D45" s="24" t="s">
        <v>176</v>
      </c>
      <c r="E45" s="25">
        <v>3120212</v>
      </c>
      <c r="F45" s="26" t="s">
        <v>50</v>
      </c>
      <c r="G45" s="27" t="s">
        <v>30</v>
      </c>
      <c r="H45" s="2" t="s">
        <v>57</v>
      </c>
      <c r="I45" s="113">
        <v>12261060</v>
      </c>
      <c r="J45" s="113">
        <v>12261060</v>
      </c>
      <c r="K45" s="28">
        <v>42405</v>
      </c>
      <c r="L45" s="18">
        <v>42444</v>
      </c>
      <c r="M45" s="18">
        <v>42464</v>
      </c>
      <c r="N45" s="29">
        <v>365</v>
      </c>
      <c r="O45" s="18">
        <v>42828</v>
      </c>
      <c r="P45" s="30" t="s">
        <v>63</v>
      </c>
      <c r="Q45" s="31" t="s">
        <v>287</v>
      </c>
      <c r="R45" s="32" t="s">
        <v>64</v>
      </c>
      <c r="S45" s="33" t="s">
        <v>225</v>
      </c>
      <c r="T45" s="62" t="s">
        <v>292</v>
      </c>
      <c r="U45" s="33" t="s">
        <v>218</v>
      </c>
      <c r="V45" s="36"/>
      <c r="W45" s="36"/>
      <c r="X45" s="36"/>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row>
    <row r="46" spans="1:234" s="54" customFormat="1" ht="186.75" customHeight="1" x14ac:dyDescent="0.2">
      <c r="A46" s="21">
        <f t="shared" si="2"/>
        <v>38</v>
      </c>
      <c r="B46" s="22" t="s">
        <v>73</v>
      </c>
      <c r="C46" s="23" t="s">
        <v>16</v>
      </c>
      <c r="D46" s="24" t="s">
        <v>184</v>
      </c>
      <c r="E46" s="23" t="s">
        <v>306</v>
      </c>
      <c r="F46" s="26" t="s">
        <v>50</v>
      </c>
      <c r="G46" s="27" t="s">
        <v>66</v>
      </c>
      <c r="H46" s="2" t="s">
        <v>182</v>
      </c>
      <c r="I46" s="9">
        <v>44000000</v>
      </c>
      <c r="J46" s="9">
        <v>44000000</v>
      </c>
      <c r="K46" s="28">
        <v>42418</v>
      </c>
      <c r="L46" s="18">
        <v>42439</v>
      </c>
      <c r="M46" s="59">
        <v>42444</v>
      </c>
      <c r="N46" s="21">
        <v>210</v>
      </c>
      <c r="O46" s="59">
        <v>42657</v>
      </c>
      <c r="P46" s="30" t="s">
        <v>67</v>
      </c>
      <c r="Q46" s="31" t="s">
        <v>279</v>
      </c>
      <c r="R46" s="32" t="s">
        <v>68</v>
      </c>
      <c r="S46" s="33" t="s">
        <v>225</v>
      </c>
      <c r="T46" s="62" t="s">
        <v>290</v>
      </c>
      <c r="U46" s="33" t="s">
        <v>218</v>
      </c>
      <c r="V46" s="36"/>
      <c r="W46" s="36"/>
      <c r="X46" s="36"/>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row>
    <row r="47" spans="1:234" s="54" customFormat="1" ht="115.5" customHeight="1" x14ac:dyDescent="0.2">
      <c r="A47" s="21">
        <f t="shared" si="2"/>
        <v>39</v>
      </c>
      <c r="B47" s="22" t="s">
        <v>73</v>
      </c>
      <c r="C47" s="23" t="s">
        <v>16</v>
      </c>
      <c r="D47" s="24" t="s">
        <v>184</v>
      </c>
      <c r="E47" s="23" t="s">
        <v>306</v>
      </c>
      <c r="F47" s="26" t="s">
        <v>50</v>
      </c>
      <c r="G47" s="27" t="s">
        <v>30</v>
      </c>
      <c r="H47" s="2" t="s">
        <v>45</v>
      </c>
      <c r="I47" s="9">
        <f>+J47</f>
        <v>822800</v>
      </c>
      <c r="J47" s="9">
        <v>822800</v>
      </c>
      <c r="K47" s="28">
        <v>42513</v>
      </c>
      <c r="L47" s="18">
        <v>42594</v>
      </c>
      <c r="M47" s="59">
        <v>42605</v>
      </c>
      <c r="N47" s="21">
        <v>30</v>
      </c>
      <c r="O47" s="59">
        <v>42635</v>
      </c>
      <c r="P47" s="30" t="s">
        <v>667</v>
      </c>
      <c r="Q47" s="31" t="s">
        <v>666</v>
      </c>
      <c r="R47" s="32" t="s">
        <v>383</v>
      </c>
      <c r="S47" s="33" t="s">
        <v>225</v>
      </c>
      <c r="T47" s="62" t="s">
        <v>668</v>
      </c>
      <c r="U47" s="33" t="s">
        <v>218</v>
      </c>
      <c r="V47" s="36"/>
      <c r="W47" s="36"/>
      <c r="X47" s="36"/>
      <c r="Y47" s="36" t="s">
        <v>399</v>
      </c>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row>
    <row r="48" spans="1:234" s="54" customFormat="1" ht="153.75" customHeight="1" x14ac:dyDescent="0.2">
      <c r="A48" s="21">
        <f t="shared" si="2"/>
        <v>40</v>
      </c>
      <c r="B48" s="22" t="s">
        <v>73</v>
      </c>
      <c r="C48" s="23" t="s">
        <v>16</v>
      </c>
      <c r="D48" s="24" t="s">
        <v>184</v>
      </c>
      <c r="E48" s="23" t="s">
        <v>306</v>
      </c>
      <c r="F48" s="26" t="s">
        <v>50</v>
      </c>
      <c r="G48" s="27" t="s">
        <v>30</v>
      </c>
      <c r="H48" s="2" t="s">
        <v>26</v>
      </c>
      <c r="I48" s="9">
        <v>4000000</v>
      </c>
      <c r="J48" s="9"/>
      <c r="K48" s="28">
        <v>42513</v>
      </c>
      <c r="L48" s="18">
        <v>42574</v>
      </c>
      <c r="M48" s="59">
        <v>42579</v>
      </c>
      <c r="N48" s="21">
        <v>30</v>
      </c>
      <c r="O48" s="59">
        <f>+M48+N48</f>
        <v>42609</v>
      </c>
      <c r="P48" s="30" t="s">
        <v>384</v>
      </c>
      <c r="Q48" s="31" t="s">
        <v>385</v>
      </c>
      <c r="R48" s="32" t="s">
        <v>386</v>
      </c>
      <c r="S48" s="33" t="s">
        <v>225</v>
      </c>
      <c r="T48" s="62" t="s">
        <v>400</v>
      </c>
      <c r="U48" s="33" t="s">
        <v>375</v>
      </c>
      <c r="V48" s="36"/>
      <c r="W48" s="36"/>
      <c r="X48" s="36"/>
      <c r="Y48" s="36" t="s">
        <v>399</v>
      </c>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row>
    <row r="49" spans="1:234" s="54" customFormat="1" ht="146.25" customHeight="1" x14ac:dyDescent="0.2">
      <c r="A49" s="21">
        <f t="shared" si="2"/>
        <v>41</v>
      </c>
      <c r="B49" s="22" t="s">
        <v>73</v>
      </c>
      <c r="C49" s="23" t="s">
        <v>16</v>
      </c>
      <c r="D49" s="24" t="s">
        <v>176</v>
      </c>
      <c r="E49" s="23">
        <v>312020501</v>
      </c>
      <c r="F49" s="26" t="s">
        <v>69</v>
      </c>
      <c r="G49" s="27" t="s">
        <v>30</v>
      </c>
      <c r="H49" s="2" t="s">
        <v>57</v>
      </c>
      <c r="I49" s="9">
        <f>+J49</f>
        <v>1982500</v>
      </c>
      <c r="J49" s="9">
        <v>1982500</v>
      </c>
      <c r="K49" s="28">
        <v>42542</v>
      </c>
      <c r="L49" s="18">
        <v>42585</v>
      </c>
      <c r="M49" s="18">
        <v>42590</v>
      </c>
      <c r="N49" s="60" t="s">
        <v>376</v>
      </c>
      <c r="O49" s="18">
        <v>42594</v>
      </c>
      <c r="P49" s="30" t="s">
        <v>649</v>
      </c>
      <c r="Q49" s="31" t="s">
        <v>648</v>
      </c>
      <c r="R49" s="32" t="s">
        <v>70</v>
      </c>
      <c r="S49" s="33" t="s">
        <v>225</v>
      </c>
      <c r="T49" s="62" t="s">
        <v>652</v>
      </c>
      <c r="U49" s="33" t="s">
        <v>218</v>
      </c>
      <c r="V49" s="36"/>
      <c r="W49" s="36"/>
      <c r="X49" s="36"/>
      <c r="Y49" s="36"/>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row>
    <row r="50" spans="1:234" s="54" customFormat="1" ht="191.25" x14ac:dyDescent="0.2">
      <c r="A50" s="21">
        <f t="shared" si="2"/>
        <v>42</v>
      </c>
      <c r="B50" s="22" t="s">
        <v>73</v>
      </c>
      <c r="C50" s="23" t="s">
        <v>16</v>
      </c>
      <c r="D50" s="24" t="s">
        <v>176</v>
      </c>
      <c r="E50" s="23">
        <v>312020501</v>
      </c>
      <c r="F50" s="26" t="s">
        <v>69</v>
      </c>
      <c r="G50" s="27" t="s">
        <v>30</v>
      </c>
      <c r="H50" s="2" t="s">
        <v>51</v>
      </c>
      <c r="I50" s="9">
        <v>20000000</v>
      </c>
      <c r="J50" s="9"/>
      <c r="K50" s="28">
        <v>42461</v>
      </c>
      <c r="L50" s="18">
        <v>42515</v>
      </c>
      <c r="M50" s="18">
        <f>L50+5</f>
        <v>42520</v>
      </c>
      <c r="N50" s="29">
        <v>30</v>
      </c>
      <c r="O50" s="18">
        <f>M50+N50</f>
        <v>42550</v>
      </c>
      <c r="P50" s="30" t="s">
        <v>71</v>
      </c>
      <c r="Q50" s="31" t="s">
        <v>310</v>
      </c>
      <c r="R50" s="2" t="s">
        <v>72</v>
      </c>
      <c r="S50" s="33" t="s">
        <v>225</v>
      </c>
      <c r="T50" s="33" t="s">
        <v>313</v>
      </c>
      <c r="U50" s="33" t="s">
        <v>309</v>
      </c>
      <c r="V50" s="36"/>
      <c r="W50" s="36"/>
      <c r="X50" s="36"/>
      <c r="Y50" s="36"/>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row>
    <row r="51" spans="1:234" s="54" customFormat="1" ht="180" x14ac:dyDescent="0.2">
      <c r="A51" s="21">
        <f t="shared" si="2"/>
        <v>43</v>
      </c>
      <c r="B51" s="2" t="s">
        <v>74</v>
      </c>
      <c r="C51" s="40">
        <v>31202</v>
      </c>
      <c r="D51" s="24" t="s">
        <v>176</v>
      </c>
      <c r="E51" s="115">
        <v>312020901</v>
      </c>
      <c r="F51" s="49" t="s">
        <v>77</v>
      </c>
      <c r="G51" s="30" t="s">
        <v>181</v>
      </c>
      <c r="H51" s="96" t="s">
        <v>26</v>
      </c>
      <c r="I51" s="9">
        <v>160100000</v>
      </c>
      <c r="J51" s="9"/>
      <c r="K51" s="116">
        <v>42573</v>
      </c>
      <c r="L51" s="116">
        <v>42643</v>
      </c>
      <c r="M51" s="116">
        <v>42648</v>
      </c>
      <c r="N51" s="117">
        <v>120</v>
      </c>
      <c r="O51" s="116">
        <f>+M51+N51</f>
        <v>42768</v>
      </c>
      <c r="P51" s="30" t="s">
        <v>75</v>
      </c>
      <c r="Q51" s="118" t="s">
        <v>537</v>
      </c>
      <c r="R51" s="2" t="s">
        <v>76</v>
      </c>
      <c r="S51" s="33" t="s">
        <v>535</v>
      </c>
      <c r="T51" s="62" t="s">
        <v>539</v>
      </c>
      <c r="U51" s="33" t="s">
        <v>330</v>
      </c>
      <c r="V51" s="197" t="s">
        <v>536</v>
      </c>
      <c r="W51" s="36"/>
      <c r="X51" s="36"/>
      <c r="Y51" s="36"/>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row>
    <row r="52" spans="1:234" s="54" customFormat="1" ht="226.5" customHeight="1" x14ac:dyDescent="0.2">
      <c r="A52" s="21">
        <f t="shared" si="2"/>
        <v>44</v>
      </c>
      <c r="B52" s="2" t="s">
        <v>74</v>
      </c>
      <c r="C52" s="40">
        <v>31202</v>
      </c>
      <c r="D52" s="24" t="s">
        <v>176</v>
      </c>
      <c r="E52" s="115">
        <v>312020901</v>
      </c>
      <c r="F52" s="49" t="s">
        <v>77</v>
      </c>
      <c r="G52" s="30" t="s">
        <v>686</v>
      </c>
      <c r="H52" s="85" t="s">
        <v>317</v>
      </c>
      <c r="I52" s="9">
        <v>264900000</v>
      </c>
      <c r="J52" s="9"/>
      <c r="K52" s="116">
        <v>42573</v>
      </c>
      <c r="L52" s="116">
        <v>42643</v>
      </c>
      <c r="M52" s="116">
        <v>42648</v>
      </c>
      <c r="N52" s="117">
        <v>240</v>
      </c>
      <c r="O52" s="116">
        <f>+M52+N52</f>
        <v>42888</v>
      </c>
      <c r="P52" s="19" t="s">
        <v>75</v>
      </c>
      <c r="Q52" s="118" t="s">
        <v>534</v>
      </c>
      <c r="R52" s="88" t="s">
        <v>316</v>
      </c>
      <c r="S52" s="33" t="s">
        <v>535</v>
      </c>
      <c r="T52" s="62" t="s">
        <v>538</v>
      </c>
      <c r="U52" s="33" t="s">
        <v>211</v>
      </c>
      <c r="V52" s="197" t="s">
        <v>536</v>
      </c>
      <c r="W52" s="36"/>
      <c r="X52" s="36"/>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c r="HB52" s="37"/>
      <c r="HC52" s="37"/>
      <c r="HD52" s="37"/>
      <c r="HE52" s="37"/>
      <c r="HF52" s="37"/>
      <c r="HG52" s="37"/>
      <c r="HH52" s="37"/>
      <c r="HI52" s="37"/>
      <c r="HJ52" s="37"/>
      <c r="HK52" s="37"/>
      <c r="HL52" s="37"/>
      <c r="HM52" s="37"/>
      <c r="HN52" s="37"/>
      <c r="HO52" s="37"/>
      <c r="HP52" s="37"/>
      <c r="HQ52" s="37"/>
      <c r="HR52" s="37"/>
      <c r="HS52" s="37"/>
      <c r="HT52" s="37"/>
      <c r="HU52" s="37"/>
      <c r="HV52" s="37"/>
      <c r="HW52" s="37"/>
      <c r="HX52" s="37"/>
      <c r="HY52" s="37"/>
      <c r="HZ52" s="37"/>
    </row>
    <row r="53" spans="1:234" s="54" customFormat="1" ht="82.5" customHeight="1" x14ac:dyDescent="0.2">
      <c r="A53" s="21">
        <f t="shared" si="2"/>
        <v>45</v>
      </c>
      <c r="B53" s="39" t="s">
        <v>450</v>
      </c>
      <c r="C53" s="119" t="s">
        <v>119</v>
      </c>
      <c r="D53" s="24" t="s">
        <v>86</v>
      </c>
      <c r="E53" s="86">
        <v>311020301</v>
      </c>
      <c r="F53" s="26" t="s">
        <v>65</v>
      </c>
      <c r="G53" s="27" t="s">
        <v>66</v>
      </c>
      <c r="H53" s="2" t="s">
        <v>182</v>
      </c>
      <c r="I53" s="11">
        <v>6781360</v>
      </c>
      <c r="J53" s="11">
        <v>6781360</v>
      </c>
      <c r="K53" s="120">
        <v>42387</v>
      </c>
      <c r="L53" s="120">
        <v>42417</v>
      </c>
      <c r="M53" s="120">
        <v>42457</v>
      </c>
      <c r="N53" s="21" t="s">
        <v>261</v>
      </c>
      <c r="O53" s="120">
        <v>42460</v>
      </c>
      <c r="P53" s="41" t="s">
        <v>262</v>
      </c>
      <c r="Q53" s="31" t="s">
        <v>260</v>
      </c>
      <c r="R53" s="88" t="s">
        <v>234</v>
      </c>
      <c r="S53" s="33" t="s">
        <v>233</v>
      </c>
      <c r="T53" s="62" t="s">
        <v>597</v>
      </c>
      <c r="U53" s="33" t="s">
        <v>218</v>
      </c>
      <c r="V53" s="36"/>
      <c r="W53" s="33" t="s">
        <v>259</v>
      </c>
      <c r="X53" s="36"/>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37"/>
      <c r="FX53" s="37"/>
      <c r="FY53" s="37"/>
      <c r="FZ53" s="37"/>
      <c r="GA53" s="37"/>
      <c r="GB53" s="37"/>
      <c r="GC53" s="37"/>
      <c r="GD53" s="37"/>
      <c r="GE53" s="37"/>
      <c r="GF53" s="37"/>
      <c r="GG53" s="37"/>
      <c r="GH53" s="37"/>
      <c r="GI53" s="37"/>
      <c r="GJ53" s="37"/>
      <c r="GK53" s="37"/>
      <c r="GL53" s="37"/>
      <c r="GM53" s="37"/>
      <c r="GN53" s="37"/>
      <c r="GO53" s="37"/>
      <c r="GP53" s="37"/>
      <c r="GQ53" s="37"/>
      <c r="GR53" s="37"/>
      <c r="GS53" s="37"/>
      <c r="GT53" s="37"/>
      <c r="GU53" s="37"/>
      <c r="GV53" s="37"/>
      <c r="GW53" s="37"/>
      <c r="GX53" s="37"/>
      <c r="GY53" s="37"/>
      <c r="GZ53" s="37"/>
      <c r="HA53" s="37"/>
      <c r="HB53" s="37"/>
      <c r="HC53" s="37"/>
      <c r="HD53" s="37"/>
      <c r="HE53" s="37"/>
      <c r="HF53" s="37"/>
      <c r="HG53" s="37"/>
      <c r="HH53" s="37"/>
      <c r="HI53" s="37"/>
      <c r="HJ53" s="37"/>
      <c r="HK53" s="37"/>
      <c r="HL53" s="37"/>
      <c r="HM53" s="37"/>
      <c r="HN53" s="37"/>
      <c r="HO53" s="37"/>
      <c r="HP53" s="37"/>
      <c r="HQ53" s="37"/>
      <c r="HR53" s="37"/>
      <c r="HS53" s="37"/>
      <c r="HT53" s="37"/>
      <c r="HU53" s="37"/>
      <c r="HV53" s="37"/>
      <c r="HW53" s="37"/>
      <c r="HX53" s="37"/>
      <c r="HY53" s="37"/>
      <c r="HZ53" s="37"/>
    </row>
    <row r="54" spans="1:234" s="54" customFormat="1" ht="201.75" customHeight="1" x14ac:dyDescent="0.2">
      <c r="A54" s="21">
        <f t="shared" si="2"/>
        <v>46</v>
      </c>
      <c r="B54" s="2" t="s">
        <v>78</v>
      </c>
      <c r="C54" s="40">
        <v>33</v>
      </c>
      <c r="D54" s="2" t="s">
        <v>24</v>
      </c>
      <c r="E54" s="49" t="s">
        <v>79</v>
      </c>
      <c r="F54" s="19" t="s">
        <v>80</v>
      </c>
      <c r="G54" s="49" t="s">
        <v>302</v>
      </c>
      <c r="H54" s="40" t="s">
        <v>51</v>
      </c>
      <c r="I54" s="9">
        <f>+J54</f>
        <v>220024160</v>
      </c>
      <c r="J54" s="9">
        <v>220024160</v>
      </c>
      <c r="K54" s="12">
        <v>42459</v>
      </c>
      <c r="L54" s="55">
        <v>42493</v>
      </c>
      <c r="M54" s="55">
        <v>42500</v>
      </c>
      <c r="N54" s="29">
        <v>90</v>
      </c>
      <c r="O54" s="55">
        <v>42591</v>
      </c>
      <c r="P54" s="56">
        <v>81112502</v>
      </c>
      <c r="Q54" s="57" t="s">
        <v>301</v>
      </c>
      <c r="R54" s="58" t="s">
        <v>411</v>
      </c>
      <c r="S54" s="51" t="s">
        <v>235</v>
      </c>
      <c r="T54" s="3" t="s">
        <v>672</v>
      </c>
      <c r="U54" s="35" t="s">
        <v>218</v>
      </c>
      <c r="V54" s="52"/>
      <c r="W54" s="57"/>
      <c r="X54" s="52"/>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c r="EO54" s="53"/>
      <c r="EP54" s="53"/>
      <c r="EQ54" s="53"/>
      <c r="ER54" s="53"/>
      <c r="ES54" s="53"/>
      <c r="ET54" s="53"/>
      <c r="EU54" s="53"/>
      <c r="EV54" s="53"/>
      <c r="EW54" s="53"/>
      <c r="EX54" s="53"/>
      <c r="EY54" s="53"/>
      <c r="EZ54" s="53"/>
      <c r="FA54" s="53"/>
      <c r="FB54" s="53"/>
      <c r="FC54" s="53"/>
      <c r="FD54" s="53"/>
      <c r="FE54" s="53"/>
      <c r="FF54" s="53"/>
      <c r="FG54" s="53"/>
      <c r="FH54" s="53"/>
      <c r="FI54" s="53"/>
      <c r="FJ54" s="53"/>
      <c r="FK54" s="53"/>
      <c r="FL54" s="53"/>
      <c r="FM54" s="53"/>
      <c r="FN54" s="53"/>
      <c r="FO54" s="53"/>
      <c r="FP54" s="53"/>
      <c r="FQ54" s="53"/>
      <c r="FR54" s="53"/>
      <c r="FS54" s="53"/>
      <c r="FT54" s="53"/>
      <c r="FU54" s="53"/>
      <c r="FV54" s="53"/>
      <c r="FW54" s="53"/>
      <c r="FX54" s="53"/>
      <c r="FY54" s="53"/>
      <c r="FZ54" s="53"/>
      <c r="GA54" s="53"/>
      <c r="GB54" s="53"/>
      <c r="GC54" s="53"/>
      <c r="GD54" s="53"/>
      <c r="GE54" s="53"/>
      <c r="GF54" s="53"/>
      <c r="GG54" s="53"/>
      <c r="GH54" s="53"/>
      <c r="GI54" s="53"/>
      <c r="GJ54" s="53"/>
      <c r="GK54" s="53"/>
      <c r="GL54" s="53"/>
      <c r="GM54" s="53"/>
      <c r="GN54" s="53"/>
      <c r="GO54" s="53"/>
      <c r="GP54" s="53"/>
      <c r="GQ54" s="53"/>
      <c r="GR54" s="53"/>
      <c r="GS54" s="53"/>
      <c r="GT54" s="53"/>
      <c r="GU54" s="53"/>
      <c r="GV54" s="53"/>
      <c r="GW54" s="53"/>
      <c r="GX54" s="53"/>
      <c r="GY54" s="53"/>
      <c r="GZ54" s="53"/>
      <c r="HA54" s="53"/>
      <c r="HB54" s="53"/>
      <c r="HC54" s="53"/>
      <c r="HD54" s="53"/>
      <c r="HE54" s="53"/>
      <c r="HF54" s="53"/>
      <c r="HG54" s="53"/>
      <c r="HH54" s="53"/>
      <c r="HI54" s="53"/>
      <c r="HJ54" s="53"/>
      <c r="HK54" s="53"/>
      <c r="HL54" s="53"/>
      <c r="HM54" s="53"/>
      <c r="HN54" s="53"/>
      <c r="HO54" s="53"/>
      <c r="HP54" s="53"/>
      <c r="HQ54" s="53"/>
      <c r="HR54" s="53"/>
      <c r="HS54" s="53"/>
      <c r="HT54" s="53"/>
      <c r="HU54" s="53"/>
      <c r="HV54" s="53"/>
      <c r="HW54" s="53"/>
      <c r="HX54" s="53"/>
      <c r="HY54" s="53"/>
      <c r="HZ54" s="53"/>
    </row>
    <row r="55" spans="1:234" s="54" customFormat="1" ht="102" customHeight="1" x14ac:dyDescent="0.2">
      <c r="A55" s="21">
        <f t="shared" si="2"/>
        <v>47</v>
      </c>
      <c r="B55" s="2" t="s">
        <v>78</v>
      </c>
      <c r="C55" s="40">
        <v>33</v>
      </c>
      <c r="D55" s="2" t="s">
        <v>24</v>
      </c>
      <c r="E55" s="49" t="s">
        <v>79</v>
      </c>
      <c r="F55" s="19" t="s">
        <v>80</v>
      </c>
      <c r="G55" s="49" t="s">
        <v>66</v>
      </c>
      <c r="H55" s="40" t="s">
        <v>26</v>
      </c>
      <c r="I55" s="9">
        <v>429565801</v>
      </c>
      <c r="J55" s="9">
        <v>429565801</v>
      </c>
      <c r="K55" s="12">
        <v>42506</v>
      </c>
      <c r="L55" s="55">
        <v>42521</v>
      </c>
      <c r="M55" s="55">
        <v>42526</v>
      </c>
      <c r="N55" s="29">
        <v>210</v>
      </c>
      <c r="O55" s="55">
        <v>42734</v>
      </c>
      <c r="P55" s="186" t="s">
        <v>81</v>
      </c>
      <c r="Q55" s="2" t="s">
        <v>192</v>
      </c>
      <c r="R55" s="92" t="s">
        <v>366</v>
      </c>
      <c r="S55" s="51" t="s">
        <v>235</v>
      </c>
      <c r="T55" s="3" t="s">
        <v>671</v>
      </c>
      <c r="U55" s="35" t="s">
        <v>218</v>
      </c>
      <c r="V55" s="52"/>
      <c r="W55" s="52"/>
      <c r="X55" s="52"/>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DS55" s="53"/>
      <c r="DT55" s="53"/>
      <c r="DU55" s="53"/>
      <c r="DV55" s="53"/>
      <c r="DW55" s="53"/>
      <c r="DX55" s="53"/>
      <c r="DY55" s="53"/>
      <c r="DZ55" s="53"/>
      <c r="EA55" s="53"/>
      <c r="EB55" s="53"/>
      <c r="EC55" s="53"/>
      <c r="ED55" s="53"/>
      <c r="EE55" s="53"/>
      <c r="EF55" s="53"/>
      <c r="EG55" s="53"/>
      <c r="EH55" s="53"/>
      <c r="EI55" s="53"/>
      <c r="EJ55" s="53"/>
      <c r="EK55" s="53"/>
      <c r="EL55" s="53"/>
      <c r="EM55" s="53"/>
      <c r="EN55" s="53"/>
      <c r="EO55" s="53"/>
      <c r="EP55" s="53"/>
      <c r="EQ55" s="53"/>
      <c r="ER55" s="53"/>
      <c r="ES55" s="53"/>
      <c r="ET55" s="53"/>
      <c r="EU55" s="53"/>
      <c r="EV55" s="53"/>
      <c r="EW55" s="53"/>
      <c r="EX55" s="53"/>
      <c r="EY55" s="53"/>
      <c r="EZ55" s="53"/>
      <c r="FA55" s="53"/>
      <c r="FB55" s="53"/>
      <c r="FC55" s="53"/>
      <c r="FD55" s="53"/>
      <c r="FE55" s="53"/>
      <c r="FF55" s="53"/>
      <c r="FG55" s="53"/>
      <c r="FH55" s="53"/>
      <c r="FI55" s="53"/>
      <c r="FJ55" s="53"/>
      <c r="FK55" s="53"/>
      <c r="FL55" s="53"/>
      <c r="FM55" s="53"/>
      <c r="FN55" s="53"/>
      <c r="FO55" s="53"/>
      <c r="FP55" s="53"/>
      <c r="FQ55" s="53"/>
      <c r="FR55" s="53"/>
      <c r="FS55" s="53"/>
      <c r="FT55" s="53"/>
      <c r="FU55" s="53"/>
      <c r="FV55" s="53"/>
      <c r="FW55" s="53"/>
      <c r="FX55" s="53"/>
      <c r="FY55" s="53"/>
      <c r="FZ55" s="53"/>
      <c r="GA55" s="53"/>
      <c r="GB55" s="53"/>
      <c r="GC55" s="53"/>
      <c r="GD55" s="53"/>
      <c r="GE55" s="53"/>
      <c r="GF55" s="53"/>
      <c r="GG55" s="53"/>
      <c r="GH55" s="53"/>
      <c r="GI55" s="53"/>
      <c r="GJ55" s="53"/>
      <c r="GK55" s="53"/>
      <c r="GL55" s="53"/>
      <c r="GM55" s="53"/>
      <c r="GN55" s="53"/>
      <c r="GO55" s="53"/>
      <c r="GP55" s="53"/>
      <c r="GQ55" s="53"/>
      <c r="GR55" s="53"/>
      <c r="GS55" s="53"/>
      <c r="GT55" s="53"/>
      <c r="GU55" s="53"/>
      <c r="GV55" s="53"/>
      <c r="GW55" s="53"/>
      <c r="GX55" s="53"/>
      <c r="GY55" s="53"/>
      <c r="GZ55" s="53"/>
      <c r="HA55" s="53"/>
      <c r="HB55" s="53"/>
      <c r="HC55" s="53"/>
      <c r="HD55" s="53"/>
      <c r="HE55" s="53"/>
      <c r="HF55" s="53"/>
      <c r="HG55" s="53"/>
      <c r="HH55" s="53"/>
      <c r="HI55" s="53"/>
      <c r="HJ55" s="53"/>
      <c r="HK55" s="53"/>
      <c r="HL55" s="53"/>
      <c r="HM55" s="53"/>
      <c r="HN55" s="53"/>
      <c r="HO55" s="53"/>
      <c r="HP55" s="53"/>
      <c r="HQ55" s="53"/>
      <c r="HR55" s="53"/>
      <c r="HS55" s="53"/>
      <c r="HT55" s="53"/>
      <c r="HU55" s="53"/>
      <c r="HV55" s="53"/>
      <c r="HW55" s="53"/>
      <c r="HX55" s="53"/>
      <c r="HY55" s="53"/>
      <c r="HZ55" s="53"/>
    </row>
    <row r="56" spans="1:234" s="54" customFormat="1" ht="122.25" customHeight="1" x14ac:dyDescent="0.2">
      <c r="A56" s="21">
        <f>+A55+1</f>
        <v>48</v>
      </c>
      <c r="B56" s="2" t="s">
        <v>78</v>
      </c>
      <c r="C56" s="40">
        <v>33</v>
      </c>
      <c r="D56" s="2" t="s">
        <v>24</v>
      </c>
      <c r="E56" s="49" t="s">
        <v>451</v>
      </c>
      <c r="F56" s="19" t="s">
        <v>452</v>
      </c>
      <c r="G56" s="49" t="s">
        <v>66</v>
      </c>
      <c r="H56" s="40" t="s">
        <v>26</v>
      </c>
      <c r="I56" s="9">
        <v>27200000</v>
      </c>
      <c r="J56" s="9">
        <v>27200000</v>
      </c>
      <c r="K56" s="12">
        <v>42585</v>
      </c>
      <c r="L56" s="55">
        <v>42593</v>
      </c>
      <c r="M56" s="55">
        <v>42594</v>
      </c>
      <c r="N56" s="29">
        <v>120</v>
      </c>
      <c r="O56" s="55">
        <v>42715</v>
      </c>
      <c r="P56" s="209" t="s">
        <v>665</v>
      </c>
      <c r="Q56" s="2" t="s">
        <v>662</v>
      </c>
      <c r="R56" s="68" t="s">
        <v>544</v>
      </c>
      <c r="S56" s="51" t="s">
        <v>484</v>
      </c>
      <c r="T56" s="3" t="s">
        <v>663</v>
      </c>
      <c r="U56" s="2" t="s">
        <v>218</v>
      </c>
      <c r="V56" s="52"/>
      <c r="W56" s="69"/>
      <c r="X56" s="69"/>
      <c r="Y56" s="19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c r="GQ56" s="53"/>
      <c r="GR56" s="53"/>
      <c r="GS56" s="53"/>
      <c r="GT56" s="53"/>
      <c r="GU56" s="53"/>
      <c r="GV56" s="53"/>
      <c r="GW56" s="53"/>
      <c r="GX56" s="53"/>
      <c r="GY56" s="53"/>
      <c r="GZ56" s="53"/>
      <c r="HA56" s="53"/>
      <c r="HB56" s="53"/>
      <c r="HC56" s="53"/>
      <c r="HD56" s="53"/>
      <c r="HE56" s="53"/>
      <c r="HF56" s="53"/>
      <c r="HG56" s="53"/>
      <c r="HH56" s="53"/>
      <c r="HI56" s="53"/>
      <c r="HJ56" s="53"/>
      <c r="HK56" s="53"/>
      <c r="HL56" s="53"/>
      <c r="HM56" s="53"/>
      <c r="HN56" s="53"/>
      <c r="HO56" s="53"/>
      <c r="HP56" s="53"/>
      <c r="HQ56" s="53"/>
      <c r="HR56" s="53"/>
      <c r="HS56" s="53"/>
      <c r="HT56" s="53"/>
      <c r="HU56" s="53"/>
      <c r="HV56" s="53"/>
      <c r="HW56" s="53"/>
      <c r="HX56" s="53"/>
      <c r="HY56" s="53"/>
      <c r="HZ56" s="53"/>
    </row>
    <row r="57" spans="1:234" s="54" customFormat="1" ht="167.25" customHeight="1" x14ac:dyDescent="0.2">
      <c r="A57" s="21">
        <f>+A56+1</f>
        <v>49</v>
      </c>
      <c r="B57" s="2" t="s">
        <v>78</v>
      </c>
      <c r="C57" s="40">
        <v>33</v>
      </c>
      <c r="D57" s="2" t="s">
        <v>24</v>
      </c>
      <c r="E57" s="49" t="s">
        <v>79</v>
      </c>
      <c r="F57" s="19" t="s">
        <v>80</v>
      </c>
      <c r="G57" s="49" t="s">
        <v>66</v>
      </c>
      <c r="H57" s="40" t="s">
        <v>26</v>
      </c>
      <c r="I57" s="9">
        <f>6800000*6</f>
        <v>40800000</v>
      </c>
      <c r="J57" s="9">
        <v>40800000</v>
      </c>
      <c r="K57" s="12">
        <v>42506</v>
      </c>
      <c r="L57" s="55">
        <v>42514</v>
      </c>
      <c r="M57" s="55">
        <v>42531</v>
      </c>
      <c r="N57" s="29">
        <v>180</v>
      </c>
      <c r="O57" s="55">
        <v>42713</v>
      </c>
      <c r="P57" s="67" t="s">
        <v>369</v>
      </c>
      <c r="Q57" s="2" t="s">
        <v>367</v>
      </c>
      <c r="R57" s="68" t="s">
        <v>368</v>
      </c>
      <c r="S57" s="51" t="s">
        <v>235</v>
      </c>
      <c r="T57" s="3" t="s">
        <v>664</v>
      </c>
      <c r="U57" s="51" t="s">
        <v>218</v>
      </c>
      <c r="V57" s="52"/>
      <c r="W57" s="69"/>
      <c r="X57" s="69"/>
      <c r="Y57" s="19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row>
    <row r="58" spans="1:234" s="54" customFormat="1" ht="150" customHeight="1" x14ac:dyDescent="0.2">
      <c r="A58" s="21">
        <f>+A57+1</f>
        <v>50</v>
      </c>
      <c r="B58" s="2" t="s">
        <v>78</v>
      </c>
      <c r="C58" s="40">
        <v>33</v>
      </c>
      <c r="D58" s="2" t="s">
        <v>24</v>
      </c>
      <c r="E58" s="49" t="s">
        <v>79</v>
      </c>
      <c r="F58" s="19" t="s">
        <v>80</v>
      </c>
      <c r="G58" s="182" t="s">
        <v>66</v>
      </c>
      <c r="H58" s="40" t="s">
        <v>26</v>
      </c>
      <c r="I58" s="9">
        <v>42000000</v>
      </c>
      <c r="J58" s="9">
        <v>42000000</v>
      </c>
      <c r="K58" s="12">
        <v>42506</v>
      </c>
      <c r="L58" s="55">
        <v>42521</v>
      </c>
      <c r="M58" s="55">
        <f>L58+5</f>
        <v>42526</v>
      </c>
      <c r="N58" s="29">
        <v>180</v>
      </c>
      <c r="O58" s="55">
        <f>+M58+N58</f>
        <v>42706</v>
      </c>
      <c r="P58" s="67" t="s">
        <v>369</v>
      </c>
      <c r="Q58" s="2" t="s">
        <v>370</v>
      </c>
      <c r="R58" s="68" t="s">
        <v>371</v>
      </c>
      <c r="S58" s="51" t="s">
        <v>235</v>
      </c>
      <c r="T58" s="3" t="s">
        <v>417</v>
      </c>
      <c r="U58" s="51" t="s">
        <v>218</v>
      </c>
      <c r="V58" s="52"/>
      <c r="W58" s="69"/>
      <c r="X58" s="69"/>
      <c r="Y58" s="19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3"/>
      <c r="FB58" s="53"/>
      <c r="FC58" s="53"/>
      <c r="FD58" s="53"/>
      <c r="FE58" s="53"/>
      <c r="FF58" s="53"/>
      <c r="FG58" s="53"/>
      <c r="FH58" s="53"/>
      <c r="FI58" s="53"/>
      <c r="FJ58" s="53"/>
      <c r="FK58" s="53"/>
      <c r="FL58" s="53"/>
      <c r="FM58" s="53"/>
      <c r="FN58" s="53"/>
      <c r="FO58" s="53"/>
      <c r="FP58" s="53"/>
      <c r="FQ58" s="53"/>
      <c r="FR58" s="53"/>
      <c r="FS58" s="53"/>
      <c r="FT58" s="53"/>
      <c r="FU58" s="53"/>
      <c r="FV58" s="53"/>
      <c r="FW58" s="53"/>
      <c r="FX58" s="53"/>
      <c r="FY58" s="53"/>
      <c r="FZ58" s="53"/>
      <c r="GA58" s="53"/>
      <c r="GB58" s="53"/>
      <c r="GC58" s="53"/>
      <c r="GD58" s="53"/>
      <c r="GE58" s="53"/>
      <c r="GF58" s="53"/>
      <c r="GG58" s="53"/>
      <c r="GH58" s="53"/>
      <c r="GI58" s="53"/>
      <c r="GJ58" s="53"/>
      <c r="GK58" s="53"/>
      <c r="GL58" s="53"/>
      <c r="GM58" s="53"/>
      <c r="GN58" s="53"/>
      <c r="GO58" s="53"/>
      <c r="GP58" s="53"/>
      <c r="GQ58" s="53"/>
      <c r="GR58" s="53"/>
      <c r="GS58" s="53"/>
      <c r="GT58" s="53"/>
      <c r="GU58" s="53"/>
      <c r="GV58" s="53"/>
      <c r="GW58" s="53"/>
      <c r="GX58" s="53"/>
      <c r="GY58" s="53"/>
      <c r="GZ58" s="53"/>
      <c r="HA58" s="53"/>
      <c r="HB58" s="53"/>
      <c r="HC58" s="53"/>
      <c r="HD58" s="53"/>
      <c r="HE58" s="53"/>
      <c r="HF58" s="53"/>
      <c r="HG58" s="53"/>
      <c r="HH58" s="53"/>
      <c r="HI58" s="53"/>
      <c r="HJ58" s="53"/>
      <c r="HK58" s="53"/>
      <c r="HL58" s="53"/>
      <c r="HM58" s="53"/>
      <c r="HN58" s="53"/>
      <c r="HO58" s="53"/>
      <c r="HP58" s="53"/>
      <c r="HQ58" s="53"/>
      <c r="HR58" s="53"/>
      <c r="HS58" s="53"/>
      <c r="HT58" s="53"/>
      <c r="HU58" s="53"/>
      <c r="HV58" s="53"/>
      <c r="HW58" s="53"/>
      <c r="HX58" s="53"/>
      <c r="HY58" s="53"/>
      <c r="HZ58" s="53"/>
    </row>
    <row r="59" spans="1:234" s="54" customFormat="1" ht="286.5" customHeight="1" x14ac:dyDescent="0.2">
      <c r="A59" s="21">
        <f t="shared" si="2"/>
        <v>51</v>
      </c>
      <c r="B59" s="2" t="s">
        <v>78</v>
      </c>
      <c r="C59" s="40">
        <v>33</v>
      </c>
      <c r="D59" s="2" t="s">
        <v>24</v>
      </c>
      <c r="E59" s="49" t="s">
        <v>79</v>
      </c>
      <c r="F59" s="19" t="s">
        <v>80</v>
      </c>
      <c r="G59" s="49" t="s">
        <v>66</v>
      </c>
      <c r="H59" s="40" t="s">
        <v>26</v>
      </c>
      <c r="I59" s="9">
        <f>6800000*6</f>
        <v>40800000</v>
      </c>
      <c r="J59" s="9">
        <v>40800000</v>
      </c>
      <c r="K59" s="12">
        <v>42501</v>
      </c>
      <c r="L59" s="55">
        <v>42517</v>
      </c>
      <c r="M59" s="55">
        <f>L59+5</f>
        <v>42522</v>
      </c>
      <c r="N59" s="29">
        <v>180</v>
      </c>
      <c r="O59" s="55">
        <f>M59+N59</f>
        <v>42702</v>
      </c>
      <c r="P59" s="67" t="s">
        <v>82</v>
      </c>
      <c r="Q59" s="2" t="s">
        <v>362</v>
      </c>
      <c r="R59" s="32" t="s">
        <v>364</v>
      </c>
      <c r="S59" s="51" t="s">
        <v>235</v>
      </c>
      <c r="T59" s="3" t="s">
        <v>418</v>
      </c>
      <c r="U59" s="51" t="s">
        <v>218</v>
      </c>
      <c r="V59" s="52"/>
      <c r="W59" s="69"/>
      <c r="X59" s="69"/>
      <c r="Y59" s="19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DS59" s="53"/>
      <c r="DT59" s="53"/>
      <c r="DU59" s="53"/>
      <c r="DV59" s="53"/>
      <c r="DW59" s="53"/>
      <c r="DX59" s="53"/>
      <c r="DY59" s="53"/>
      <c r="DZ59" s="53"/>
      <c r="EA59" s="53"/>
      <c r="EB59" s="53"/>
      <c r="EC59" s="53"/>
      <c r="ED59" s="53"/>
      <c r="EE59" s="53"/>
      <c r="EF59" s="53"/>
      <c r="EG59" s="53"/>
      <c r="EH59" s="53"/>
      <c r="EI59" s="53"/>
      <c r="EJ59" s="53"/>
      <c r="EK59" s="53"/>
      <c r="EL59" s="53"/>
      <c r="EM59" s="53"/>
      <c r="EN59" s="53"/>
      <c r="EO59" s="53"/>
      <c r="EP59" s="53"/>
      <c r="EQ59" s="53"/>
      <c r="ER59" s="53"/>
      <c r="ES59" s="53"/>
      <c r="ET59" s="53"/>
      <c r="EU59" s="53"/>
      <c r="EV59" s="53"/>
      <c r="EW59" s="53"/>
      <c r="EX59" s="53"/>
      <c r="EY59" s="53"/>
      <c r="EZ59" s="53"/>
      <c r="FA59" s="53"/>
      <c r="FB59" s="53"/>
      <c r="FC59" s="53"/>
      <c r="FD59" s="53"/>
      <c r="FE59" s="53"/>
      <c r="FF59" s="53"/>
      <c r="FG59" s="53"/>
      <c r="FH59" s="53"/>
      <c r="FI59" s="53"/>
      <c r="FJ59" s="53"/>
      <c r="FK59" s="53"/>
      <c r="FL59" s="53"/>
      <c r="FM59" s="53"/>
      <c r="FN59" s="53"/>
      <c r="FO59" s="53"/>
      <c r="FP59" s="53"/>
      <c r="FQ59" s="53"/>
      <c r="FR59" s="53"/>
      <c r="FS59" s="53"/>
      <c r="FT59" s="53"/>
      <c r="FU59" s="53"/>
      <c r="FV59" s="53"/>
      <c r="FW59" s="53"/>
      <c r="FX59" s="53"/>
      <c r="FY59" s="53"/>
      <c r="FZ59" s="53"/>
      <c r="GA59" s="53"/>
      <c r="GB59" s="53"/>
      <c r="GC59" s="53"/>
      <c r="GD59" s="53"/>
      <c r="GE59" s="53"/>
      <c r="GF59" s="53"/>
      <c r="GG59" s="53"/>
      <c r="GH59" s="53"/>
      <c r="GI59" s="53"/>
      <c r="GJ59" s="53"/>
      <c r="GK59" s="53"/>
      <c r="GL59" s="53"/>
      <c r="GM59" s="53"/>
      <c r="GN59" s="53"/>
      <c r="GO59" s="53"/>
      <c r="GP59" s="53"/>
      <c r="GQ59" s="53"/>
      <c r="GR59" s="53"/>
      <c r="GS59" s="53"/>
      <c r="GT59" s="53"/>
      <c r="GU59" s="53"/>
      <c r="GV59" s="53"/>
      <c r="GW59" s="53"/>
      <c r="GX59" s="53"/>
      <c r="GY59" s="53"/>
      <c r="GZ59" s="53"/>
      <c r="HA59" s="53"/>
      <c r="HB59" s="53"/>
      <c r="HC59" s="53"/>
      <c r="HD59" s="53"/>
      <c r="HE59" s="53"/>
      <c r="HF59" s="53"/>
      <c r="HG59" s="53"/>
      <c r="HH59" s="53"/>
      <c r="HI59" s="53"/>
      <c r="HJ59" s="53"/>
      <c r="HK59" s="53"/>
      <c r="HL59" s="53"/>
      <c r="HM59" s="53"/>
      <c r="HN59" s="53"/>
      <c r="HO59" s="53"/>
      <c r="HP59" s="53"/>
      <c r="HQ59" s="53"/>
      <c r="HR59" s="53"/>
      <c r="HS59" s="53"/>
      <c r="HT59" s="53"/>
      <c r="HU59" s="53"/>
      <c r="HV59" s="53"/>
      <c r="HW59" s="53"/>
      <c r="HX59" s="53"/>
      <c r="HY59" s="53"/>
      <c r="HZ59" s="53"/>
    </row>
    <row r="60" spans="1:234" s="54" customFormat="1" ht="287.25" customHeight="1" x14ac:dyDescent="0.2">
      <c r="A60" s="21">
        <f t="shared" si="2"/>
        <v>52</v>
      </c>
      <c r="B60" s="2" t="s">
        <v>78</v>
      </c>
      <c r="C60" s="40">
        <v>33</v>
      </c>
      <c r="D60" s="2" t="s">
        <v>24</v>
      </c>
      <c r="E60" s="49" t="s">
        <v>79</v>
      </c>
      <c r="F60" s="19" t="s">
        <v>80</v>
      </c>
      <c r="G60" s="49" t="s">
        <v>66</v>
      </c>
      <c r="H60" s="40" t="s">
        <v>26</v>
      </c>
      <c r="I60" s="9">
        <f>6800000*6</f>
        <v>40800000</v>
      </c>
      <c r="J60" s="9">
        <v>40800000</v>
      </c>
      <c r="K60" s="12">
        <v>42501</v>
      </c>
      <c r="L60" s="55">
        <v>42516</v>
      </c>
      <c r="M60" s="55">
        <f>L60+5</f>
        <v>42521</v>
      </c>
      <c r="N60" s="29">
        <v>180</v>
      </c>
      <c r="O60" s="55">
        <f>M60+N60</f>
        <v>42701</v>
      </c>
      <c r="P60" s="67" t="s">
        <v>82</v>
      </c>
      <c r="Q60" s="2" t="s">
        <v>363</v>
      </c>
      <c r="R60" s="32" t="s">
        <v>365</v>
      </c>
      <c r="S60" s="51" t="s">
        <v>235</v>
      </c>
      <c r="T60" s="3" t="s">
        <v>419</v>
      </c>
      <c r="U60" s="51" t="s">
        <v>218</v>
      </c>
      <c r="V60" s="52"/>
      <c r="W60" s="69"/>
      <c r="X60" s="69"/>
      <c r="Y60" s="19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c r="EN60" s="53"/>
      <c r="EO60" s="53"/>
      <c r="EP60" s="53"/>
      <c r="EQ60" s="53"/>
      <c r="ER60" s="53"/>
      <c r="ES60" s="53"/>
      <c r="ET60" s="53"/>
      <c r="EU60" s="53"/>
      <c r="EV60" s="53"/>
      <c r="EW60" s="53"/>
      <c r="EX60" s="53"/>
      <c r="EY60" s="53"/>
      <c r="EZ60" s="53"/>
      <c r="FA60" s="53"/>
      <c r="FB60" s="53"/>
      <c r="FC60" s="53"/>
      <c r="FD60" s="53"/>
      <c r="FE60" s="53"/>
      <c r="FF60" s="53"/>
      <c r="FG60" s="53"/>
      <c r="FH60" s="53"/>
      <c r="FI60" s="53"/>
      <c r="FJ60" s="53"/>
      <c r="FK60" s="53"/>
      <c r="FL60" s="53"/>
      <c r="FM60" s="53"/>
      <c r="FN60" s="53"/>
      <c r="FO60" s="53"/>
      <c r="FP60" s="53"/>
      <c r="FQ60" s="53"/>
      <c r="FR60" s="53"/>
      <c r="FS60" s="53"/>
      <c r="FT60" s="53"/>
      <c r="FU60" s="53"/>
      <c r="FV60" s="53"/>
      <c r="FW60" s="53"/>
      <c r="FX60" s="53"/>
      <c r="FY60" s="53"/>
      <c r="FZ60" s="53"/>
      <c r="GA60" s="53"/>
      <c r="GB60" s="53"/>
      <c r="GC60" s="53"/>
      <c r="GD60" s="53"/>
      <c r="GE60" s="53"/>
      <c r="GF60" s="53"/>
      <c r="GG60" s="53"/>
      <c r="GH60" s="53"/>
      <c r="GI60" s="53"/>
      <c r="GJ60" s="53"/>
      <c r="GK60" s="53"/>
      <c r="GL60" s="53"/>
      <c r="GM60" s="53"/>
      <c r="GN60" s="53"/>
      <c r="GO60" s="53"/>
      <c r="GP60" s="53"/>
      <c r="GQ60" s="53"/>
      <c r="GR60" s="53"/>
      <c r="GS60" s="53"/>
      <c r="GT60" s="53"/>
      <c r="GU60" s="53"/>
      <c r="GV60" s="53"/>
      <c r="GW60" s="53"/>
      <c r="GX60" s="53"/>
      <c r="GY60" s="53"/>
      <c r="GZ60" s="53"/>
      <c r="HA60" s="53"/>
      <c r="HB60" s="53"/>
      <c r="HC60" s="53"/>
      <c r="HD60" s="53"/>
      <c r="HE60" s="53"/>
      <c r="HF60" s="53"/>
      <c r="HG60" s="53"/>
      <c r="HH60" s="53"/>
      <c r="HI60" s="53"/>
      <c r="HJ60" s="53"/>
      <c r="HK60" s="53"/>
      <c r="HL60" s="53"/>
      <c r="HM60" s="53"/>
      <c r="HN60" s="53"/>
      <c r="HO60" s="53"/>
      <c r="HP60" s="53"/>
      <c r="HQ60" s="53"/>
      <c r="HR60" s="53"/>
      <c r="HS60" s="53"/>
      <c r="HT60" s="53"/>
      <c r="HU60" s="53"/>
      <c r="HV60" s="53"/>
      <c r="HW60" s="53"/>
      <c r="HX60" s="53"/>
      <c r="HY60" s="53"/>
      <c r="HZ60" s="53"/>
    </row>
    <row r="61" spans="1:234" s="54" customFormat="1" ht="150" customHeight="1" x14ac:dyDescent="0.2">
      <c r="A61" s="21">
        <f t="shared" si="2"/>
        <v>53</v>
      </c>
      <c r="B61" s="2" t="s">
        <v>78</v>
      </c>
      <c r="C61" s="40">
        <v>33</v>
      </c>
      <c r="D61" s="2" t="s">
        <v>24</v>
      </c>
      <c r="E61" s="49" t="s">
        <v>451</v>
      </c>
      <c r="F61" s="19" t="s">
        <v>452</v>
      </c>
      <c r="G61" s="49" t="s">
        <v>180</v>
      </c>
      <c r="H61" s="40" t="s">
        <v>26</v>
      </c>
      <c r="I61" s="9">
        <f>193000000-18659064</f>
        <v>174340936</v>
      </c>
      <c r="J61" s="9"/>
      <c r="K61" s="12">
        <v>42604</v>
      </c>
      <c r="L61" s="55">
        <v>42635</v>
      </c>
      <c r="M61" s="55">
        <v>42640</v>
      </c>
      <c r="N61" s="29">
        <v>365</v>
      </c>
      <c r="O61" s="55">
        <f>+M61+N61</f>
        <v>43005</v>
      </c>
      <c r="P61" s="56">
        <v>321519</v>
      </c>
      <c r="Q61" s="2" t="s">
        <v>555</v>
      </c>
      <c r="R61" s="2" t="s">
        <v>83</v>
      </c>
      <c r="S61" s="51" t="s">
        <v>235</v>
      </c>
      <c r="T61" s="2" t="s">
        <v>556</v>
      </c>
      <c r="U61" s="51" t="s">
        <v>546</v>
      </c>
      <c r="V61" s="52"/>
      <c r="W61" s="52"/>
      <c r="X61" s="52"/>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53"/>
      <c r="ER61" s="53"/>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53"/>
      <c r="GC61" s="53"/>
      <c r="GD61" s="53"/>
      <c r="GE61" s="53"/>
      <c r="GF61" s="53"/>
      <c r="GG61" s="53"/>
      <c r="GH61" s="53"/>
      <c r="GI61" s="53"/>
      <c r="GJ61" s="53"/>
      <c r="GK61" s="53"/>
      <c r="GL61" s="53"/>
      <c r="GM61" s="53"/>
      <c r="GN61" s="53"/>
      <c r="GO61" s="53"/>
      <c r="GP61" s="53"/>
      <c r="GQ61" s="53"/>
      <c r="GR61" s="53"/>
      <c r="GS61" s="53"/>
      <c r="GT61" s="53"/>
      <c r="GU61" s="53"/>
      <c r="GV61" s="53"/>
      <c r="GW61" s="53"/>
      <c r="GX61" s="53"/>
      <c r="GY61" s="53"/>
      <c r="GZ61" s="53"/>
      <c r="HA61" s="53"/>
      <c r="HB61" s="53"/>
      <c r="HC61" s="53"/>
      <c r="HD61" s="53"/>
      <c r="HE61" s="53"/>
      <c r="HF61" s="53"/>
      <c r="HG61" s="53"/>
      <c r="HH61" s="53"/>
      <c r="HI61" s="53"/>
      <c r="HJ61" s="53"/>
      <c r="HK61" s="53"/>
      <c r="HL61" s="53"/>
      <c r="HM61" s="53"/>
      <c r="HN61" s="53"/>
      <c r="HO61" s="53"/>
      <c r="HP61" s="53"/>
      <c r="HQ61" s="53"/>
      <c r="HR61" s="53"/>
      <c r="HS61" s="53"/>
      <c r="HT61" s="53"/>
      <c r="HU61" s="53"/>
      <c r="HV61" s="53"/>
      <c r="HW61" s="53"/>
      <c r="HX61" s="53"/>
      <c r="HY61" s="53"/>
      <c r="HZ61" s="53"/>
    </row>
    <row r="62" spans="1:234" s="54" customFormat="1" ht="90" customHeight="1" x14ac:dyDescent="0.2">
      <c r="A62" s="21"/>
      <c r="B62" s="2" t="s">
        <v>78</v>
      </c>
      <c r="C62" s="40">
        <v>33</v>
      </c>
      <c r="D62" s="2" t="s">
        <v>24</v>
      </c>
      <c r="E62" s="49" t="s">
        <v>451</v>
      </c>
      <c r="F62" s="19" t="s">
        <v>452</v>
      </c>
      <c r="G62" s="49" t="s">
        <v>180</v>
      </c>
      <c r="H62" s="40" t="s">
        <v>26</v>
      </c>
      <c r="I62" s="9">
        <v>18659064</v>
      </c>
      <c r="J62" s="9">
        <v>18659064</v>
      </c>
      <c r="K62" s="12">
        <v>42577</v>
      </c>
      <c r="L62" s="55">
        <v>42580</v>
      </c>
      <c r="M62" s="55">
        <v>42580</v>
      </c>
      <c r="N62" s="29">
        <v>90</v>
      </c>
      <c r="O62" s="55">
        <f>+M62+N62</f>
        <v>42670</v>
      </c>
      <c r="P62" s="211" t="s">
        <v>485</v>
      </c>
      <c r="Q62" s="2" t="s">
        <v>482</v>
      </c>
      <c r="R62" s="2" t="s">
        <v>483</v>
      </c>
      <c r="S62" s="51" t="s">
        <v>484</v>
      </c>
      <c r="T62" s="2" t="s">
        <v>501</v>
      </c>
      <c r="U62" s="51" t="s">
        <v>288</v>
      </c>
      <c r="V62" s="52"/>
      <c r="W62" s="52"/>
      <c r="X62" s="52"/>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c r="EN62" s="53"/>
      <c r="EO62" s="53"/>
      <c r="EP62" s="53"/>
      <c r="EQ62" s="53"/>
      <c r="ER62" s="53"/>
      <c r="ES62" s="53"/>
      <c r="ET62" s="53"/>
      <c r="EU62" s="53"/>
      <c r="EV62" s="53"/>
      <c r="EW62" s="53"/>
      <c r="EX62" s="53"/>
      <c r="EY62" s="53"/>
      <c r="EZ62" s="53"/>
      <c r="FA62" s="53"/>
      <c r="FB62" s="53"/>
      <c r="FC62" s="53"/>
      <c r="FD62" s="53"/>
      <c r="FE62" s="53"/>
      <c r="FF62" s="53"/>
      <c r="FG62" s="53"/>
      <c r="FH62" s="53"/>
      <c r="FI62" s="53"/>
      <c r="FJ62" s="53"/>
      <c r="FK62" s="53"/>
      <c r="FL62" s="53"/>
      <c r="FM62" s="53"/>
      <c r="FN62" s="53"/>
      <c r="FO62" s="53"/>
      <c r="FP62" s="53"/>
      <c r="FQ62" s="53"/>
      <c r="FR62" s="53"/>
      <c r="FS62" s="53"/>
      <c r="FT62" s="53"/>
      <c r="FU62" s="53"/>
      <c r="FV62" s="53"/>
      <c r="FW62" s="53"/>
      <c r="FX62" s="53"/>
      <c r="FY62" s="53"/>
      <c r="FZ62" s="53"/>
      <c r="GA62" s="53"/>
      <c r="GB62" s="53"/>
      <c r="GC62" s="53"/>
      <c r="GD62" s="53"/>
      <c r="GE62" s="53"/>
      <c r="GF62" s="53"/>
      <c r="GG62" s="53"/>
      <c r="GH62" s="53"/>
      <c r="GI62" s="53"/>
      <c r="GJ62" s="53"/>
      <c r="GK62" s="53"/>
      <c r="GL62" s="53"/>
      <c r="GM62" s="53"/>
      <c r="GN62" s="53"/>
      <c r="GO62" s="53"/>
      <c r="GP62" s="53"/>
      <c r="GQ62" s="53"/>
      <c r="GR62" s="53"/>
      <c r="GS62" s="53"/>
      <c r="GT62" s="53"/>
      <c r="GU62" s="53"/>
      <c r="GV62" s="53"/>
      <c r="GW62" s="53"/>
      <c r="GX62" s="53"/>
      <c r="GY62" s="53"/>
      <c r="GZ62" s="53"/>
      <c r="HA62" s="53"/>
      <c r="HB62" s="53"/>
      <c r="HC62" s="53"/>
      <c r="HD62" s="53"/>
      <c r="HE62" s="53"/>
      <c r="HF62" s="53"/>
      <c r="HG62" s="53"/>
      <c r="HH62" s="53"/>
      <c r="HI62" s="53"/>
      <c r="HJ62" s="53"/>
      <c r="HK62" s="53"/>
      <c r="HL62" s="53"/>
      <c r="HM62" s="53"/>
      <c r="HN62" s="53"/>
      <c r="HO62" s="53"/>
      <c r="HP62" s="53"/>
      <c r="HQ62" s="53"/>
      <c r="HR62" s="53"/>
      <c r="HS62" s="53"/>
      <c r="HT62" s="53"/>
      <c r="HU62" s="53"/>
      <c r="HV62" s="53"/>
      <c r="HW62" s="53"/>
      <c r="HX62" s="53"/>
      <c r="HY62" s="53"/>
      <c r="HZ62" s="53"/>
    </row>
    <row r="63" spans="1:234" s="54" customFormat="1" ht="142.5" customHeight="1" x14ac:dyDescent="0.2">
      <c r="A63" s="21">
        <f>+A61+1</f>
        <v>54</v>
      </c>
      <c r="B63" s="2" t="s">
        <v>78</v>
      </c>
      <c r="C63" s="40">
        <v>33</v>
      </c>
      <c r="D63" s="2" t="s">
        <v>24</v>
      </c>
      <c r="E63" s="49" t="s">
        <v>451</v>
      </c>
      <c r="F63" s="19" t="s">
        <v>452</v>
      </c>
      <c r="G63" s="27" t="s">
        <v>62</v>
      </c>
      <c r="H63" s="40" t="s">
        <v>51</v>
      </c>
      <c r="I63" s="9">
        <v>30000000</v>
      </c>
      <c r="J63" s="2"/>
      <c r="K63" s="12">
        <v>42600</v>
      </c>
      <c r="L63" s="206">
        <v>42661</v>
      </c>
      <c r="M63" s="207">
        <v>42666</v>
      </c>
      <c r="N63" s="208">
        <v>60</v>
      </c>
      <c r="O63" s="55">
        <f>+M63+N63</f>
        <v>42726</v>
      </c>
      <c r="P63" s="209" t="s">
        <v>353</v>
      </c>
      <c r="Q63" s="2" t="s">
        <v>541</v>
      </c>
      <c r="R63" s="2" t="s">
        <v>354</v>
      </c>
      <c r="S63" s="51" t="s">
        <v>351</v>
      </c>
      <c r="T63" s="2" t="s">
        <v>540</v>
      </c>
      <c r="U63" s="51" t="s">
        <v>375</v>
      </c>
      <c r="V63" s="52"/>
      <c r="W63" s="52"/>
      <c r="X63" s="52"/>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c r="CG63" s="53"/>
      <c r="CH63" s="53"/>
      <c r="CI63" s="53"/>
      <c r="CJ63" s="53"/>
      <c r="CK63" s="53"/>
      <c r="CL63" s="53"/>
      <c r="CM63" s="53"/>
      <c r="CN63" s="53"/>
      <c r="CO63" s="53"/>
      <c r="CP63" s="53"/>
      <c r="CQ63" s="53"/>
      <c r="CR63" s="53"/>
      <c r="CS63" s="53"/>
      <c r="CT63" s="53"/>
      <c r="CU63" s="53"/>
      <c r="CV63" s="53"/>
      <c r="CW63" s="53"/>
      <c r="CX63" s="53"/>
      <c r="CY63" s="53"/>
      <c r="CZ63" s="53"/>
      <c r="DA63" s="53"/>
      <c r="DB63" s="53"/>
      <c r="DC63" s="53"/>
      <c r="DD63" s="53"/>
      <c r="DE63" s="53"/>
      <c r="DF63" s="53"/>
      <c r="DG63" s="53"/>
      <c r="DH63" s="53"/>
      <c r="DI63" s="53"/>
      <c r="DJ63" s="53"/>
      <c r="DK63" s="53"/>
      <c r="DL63" s="53"/>
      <c r="DM63" s="53"/>
      <c r="DN63" s="53"/>
      <c r="DO63" s="53"/>
      <c r="DP63" s="53"/>
      <c r="DQ63" s="53"/>
      <c r="DR63" s="53"/>
      <c r="DS63" s="53"/>
      <c r="DT63" s="53"/>
      <c r="DU63" s="53"/>
      <c r="DV63" s="53"/>
      <c r="DW63" s="53"/>
      <c r="DX63" s="53"/>
      <c r="DY63" s="53"/>
      <c r="DZ63" s="53"/>
      <c r="EA63" s="53"/>
      <c r="EB63" s="53"/>
      <c r="EC63" s="53"/>
      <c r="ED63" s="53"/>
      <c r="EE63" s="53"/>
      <c r="EF63" s="53"/>
      <c r="EG63" s="53"/>
      <c r="EH63" s="53"/>
      <c r="EI63" s="53"/>
      <c r="EJ63" s="53"/>
      <c r="EK63" s="53"/>
      <c r="EL63" s="53"/>
      <c r="EM63" s="53"/>
      <c r="EN63" s="53"/>
      <c r="EO63" s="53"/>
      <c r="EP63" s="53"/>
      <c r="EQ63" s="53"/>
      <c r="ER63" s="53"/>
      <c r="ES63" s="53"/>
      <c r="ET63" s="53"/>
      <c r="EU63" s="53"/>
      <c r="EV63" s="53"/>
      <c r="EW63" s="53"/>
      <c r="EX63" s="53"/>
      <c r="EY63" s="53"/>
      <c r="EZ63" s="53"/>
      <c r="FA63" s="53"/>
      <c r="FB63" s="53"/>
      <c r="FC63" s="53"/>
      <c r="FD63" s="53"/>
      <c r="FE63" s="53"/>
      <c r="FF63" s="53"/>
      <c r="FG63" s="53"/>
      <c r="FH63" s="53"/>
      <c r="FI63" s="53"/>
      <c r="FJ63" s="53"/>
      <c r="FK63" s="53"/>
      <c r="FL63" s="53"/>
      <c r="FM63" s="53"/>
      <c r="FN63" s="53"/>
      <c r="FO63" s="53"/>
      <c r="FP63" s="53"/>
      <c r="FQ63" s="53"/>
      <c r="FR63" s="53"/>
      <c r="FS63" s="53"/>
      <c r="FT63" s="53"/>
      <c r="FU63" s="53"/>
      <c r="FV63" s="53"/>
      <c r="FW63" s="53"/>
      <c r="FX63" s="53"/>
      <c r="FY63" s="53"/>
      <c r="FZ63" s="53"/>
      <c r="GA63" s="53"/>
      <c r="GB63" s="53"/>
      <c r="GC63" s="53"/>
      <c r="GD63" s="53"/>
      <c r="GE63" s="53"/>
      <c r="GF63" s="53"/>
      <c r="GG63" s="53"/>
      <c r="GH63" s="53"/>
      <c r="GI63" s="53"/>
      <c r="GJ63" s="53"/>
      <c r="GK63" s="53"/>
      <c r="GL63" s="53"/>
      <c r="GM63" s="53"/>
      <c r="GN63" s="53"/>
      <c r="GO63" s="53"/>
      <c r="GP63" s="53"/>
      <c r="GQ63" s="53"/>
      <c r="GR63" s="53"/>
      <c r="GS63" s="53"/>
      <c r="GT63" s="53"/>
      <c r="GU63" s="53"/>
      <c r="GV63" s="53"/>
      <c r="GW63" s="53"/>
      <c r="GX63" s="53"/>
      <c r="GY63" s="53"/>
      <c r="GZ63" s="53"/>
      <c r="HA63" s="53"/>
      <c r="HB63" s="53"/>
      <c r="HC63" s="53"/>
      <c r="HD63" s="53"/>
      <c r="HE63" s="53"/>
      <c r="HF63" s="53"/>
      <c r="HG63" s="53"/>
      <c r="HH63" s="53"/>
      <c r="HI63" s="53"/>
      <c r="HJ63" s="53"/>
      <c r="HK63" s="53"/>
      <c r="HL63" s="53"/>
      <c r="HM63" s="53"/>
      <c r="HN63" s="53"/>
      <c r="HO63" s="53"/>
      <c r="HP63" s="53"/>
      <c r="HQ63" s="53"/>
      <c r="HR63" s="53"/>
      <c r="HS63" s="53"/>
      <c r="HT63" s="53"/>
      <c r="HU63" s="53"/>
      <c r="HV63" s="53"/>
      <c r="HW63" s="53"/>
      <c r="HX63" s="53"/>
      <c r="HY63" s="53"/>
      <c r="HZ63" s="53"/>
    </row>
    <row r="64" spans="1:234" s="54" customFormat="1" ht="129" customHeight="1" x14ac:dyDescent="0.2">
      <c r="A64" s="21">
        <f>+A63+1</f>
        <v>55</v>
      </c>
      <c r="B64" s="2" t="s">
        <v>78</v>
      </c>
      <c r="C64" s="40">
        <v>33</v>
      </c>
      <c r="D64" s="2" t="s">
        <v>24</v>
      </c>
      <c r="E64" s="49" t="s">
        <v>451</v>
      </c>
      <c r="F64" s="19" t="s">
        <v>452</v>
      </c>
      <c r="G64" s="49" t="s">
        <v>25</v>
      </c>
      <c r="H64" s="40" t="s">
        <v>51</v>
      </c>
      <c r="I64" s="9">
        <v>29000000</v>
      </c>
      <c r="J64" s="2"/>
      <c r="K64" s="12">
        <v>42536</v>
      </c>
      <c r="L64" s="90">
        <v>42596</v>
      </c>
      <c r="M64" s="12">
        <v>42601</v>
      </c>
      <c r="N64" s="40">
        <v>60</v>
      </c>
      <c r="O64" s="12">
        <v>42661</v>
      </c>
      <c r="P64" s="157" t="s">
        <v>352</v>
      </c>
      <c r="Q64" s="2" t="s">
        <v>454</v>
      </c>
      <c r="R64" s="2" t="s">
        <v>355</v>
      </c>
      <c r="S64" s="51" t="s">
        <v>235</v>
      </c>
      <c r="T64" s="2"/>
      <c r="U64" s="51"/>
      <c r="V64" s="52"/>
      <c r="W64" s="52"/>
      <c r="X64" s="52"/>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3"/>
      <c r="FD64" s="53"/>
      <c r="FE64" s="53"/>
      <c r="FF64" s="53"/>
      <c r="FG64" s="53"/>
      <c r="FH64" s="53"/>
      <c r="FI64" s="53"/>
      <c r="FJ64" s="53"/>
      <c r="FK64" s="53"/>
      <c r="FL64" s="53"/>
      <c r="FM64" s="53"/>
      <c r="FN64" s="53"/>
      <c r="FO64" s="53"/>
      <c r="FP64" s="53"/>
      <c r="FQ64" s="53"/>
      <c r="FR64" s="53"/>
      <c r="FS64" s="53"/>
      <c r="FT64" s="53"/>
      <c r="FU64" s="53"/>
      <c r="FV64" s="53"/>
      <c r="FW64" s="53"/>
      <c r="FX64" s="53"/>
      <c r="FY64" s="53"/>
      <c r="FZ64" s="53"/>
      <c r="GA64" s="53"/>
      <c r="GB64" s="53"/>
      <c r="GC64" s="53"/>
      <c r="GD64" s="53"/>
      <c r="GE64" s="53"/>
      <c r="GF64" s="53"/>
      <c r="GG64" s="53"/>
      <c r="GH64" s="53"/>
      <c r="GI64" s="53"/>
      <c r="GJ64" s="53"/>
      <c r="GK64" s="53"/>
      <c r="GL64" s="53"/>
      <c r="GM64" s="53"/>
      <c r="GN64" s="53"/>
      <c r="GO64" s="53"/>
      <c r="GP64" s="53"/>
      <c r="GQ64" s="53"/>
      <c r="GR64" s="53"/>
      <c r="GS64" s="53"/>
      <c r="GT64" s="53"/>
      <c r="GU64" s="53"/>
      <c r="GV64" s="53"/>
      <c r="GW64" s="53"/>
      <c r="GX64" s="53"/>
      <c r="GY64" s="53"/>
      <c r="GZ64" s="53"/>
      <c r="HA64" s="53"/>
      <c r="HB64" s="53"/>
      <c r="HC64" s="53"/>
      <c r="HD64" s="53"/>
      <c r="HE64" s="53"/>
      <c r="HF64" s="53"/>
      <c r="HG64" s="53"/>
      <c r="HH64" s="53"/>
      <c r="HI64" s="53"/>
      <c r="HJ64" s="53"/>
      <c r="HK64" s="53"/>
      <c r="HL64" s="53"/>
      <c r="HM64" s="53"/>
      <c r="HN64" s="53"/>
      <c r="HO64" s="53"/>
      <c r="HP64" s="53"/>
      <c r="HQ64" s="53"/>
      <c r="HR64" s="53"/>
      <c r="HS64" s="53"/>
      <c r="HT64" s="53"/>
      <c r="HU64" s="53"/>
      <c r="HV64" s="53"/>
      <c r="HW64" s="53"/>
      <c r="HX64" s="53"/>
      <c r="HY64" s="53"/>
      <c r="HZ64" s="53"/>
    </row>
    <row r="65" spans="1:234" s="38" customFormat="1" ht="156" customHeight="1" x14ac:dyDescent="0.2">
      <c r="A65" s="21"/>
      <c r="B65" s="2" t="s">
        <v>78</v>
      </c>
      <c r="C65" s="40">
        <v>33</v>
      </c>
      <c r="D65" s="2" t="s">
        <v>24</v>
      </c>
      <c r="E65" s="179" t="s">
        <v>79</v>
      </c>
      <c r="F65" s="19" t="s">
        <v>80</v>
      </c>
      <c r="G65" s="19" t="s">
        <v>336</v>
      </c>
      <c r="H65" s="41" t="s">
        <v>240</v>
      </c>
      <c r="I65" s="9">
        <v>5000000</v>
      </c>
      <c r="J65" s="10">
        <v>5000000</v>
      </c>
      <c r="K65" s="12">
        <v>42419</v>
      </c>
      <c r="L65" s="212">
        <v>42482</v>
      </c>
      <c r="M65" s="50" t="s">
        <v>239</v>
      </c>
      <c r="N65" s="40" t="s">
        <v>239</v>
      </c>
      <c r="O65" s="50" t="s">
        <v>239</v>
      </c>
      <c r="P65" s="41" t="s">
        <v>337</v>
      </c>
      <c r="Q65" s="2" t="s">
        <v>350</v>
      </c>
      <c r="R65" s="32" t="s">
        <v>356</v>
      </c>
      <c r="S65" s="51" t="s">
        <v>235</v>
      </c>
      <c r="T65" s="2" t="s">
        <v>359</v>
      </c>
      <c r="U65" s="51" t="s">
        <v>288</v>
      </c>
      <c r="V65" s="52"/>
      <c r="W65" s="52"/>
      <c r="X65" s="52"/>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53"/>
      <c r="DH65" s="53"/>
      <c r="DI65" s="53"/>
      <c r="DJ65" s="53"/>
      <c r="DK65" s="53"/>
      <c r="DL65" s="53"/>
      <c r="DM65" s="53"/>
      <c r="DN65" s="53"/>
      <c r="DO65" s="53"/>
      <c r="DP65" s="53"/>
      <c r="DQ65" s="53"/>
      <c r="DR65" s="53"/>
      <c r="DS65" s="53"/>
      <c r="DT65" s="53"/>
      <c r="DU65" s="53"/>
      <c r="DV65" s="53"/>
      <c r="DW65" s="53"/>
      <c r="DX65" s="53"/>
      <c r="DY65" s="53"/>
      <c r="DZ65" s="53"/>
      <c r="EA65" s="53"/>
      <c r="EB65" s="53"/>
      <c r="EC65" s="53"/>
      <c r="ED65" s="53"/>
      <c r="EE65" s="53"/>
      <c r="EF65" s="53"/>
      <c r="EG65" s="53"/>
      <c r="EH65" s="53"/>
      <c r="EI65" s="53"/>
      <c r="EJ65" s="53"/>
      <c r="EK65" s="53"/>
      <c r="EL65" s="53"/>
      <c r="EM65" s="53"/>
      <c r="EN65" s="53"/>
      <c r="EO65" s="53"/>
      <c r="EP65" s="53"/>
      <c r="EQ65" s="53"/>
      <c r="ER65" s="53"/>
      <c r="ES65" s="53"/>
      <c r="ET65" s="53"/>
      <c r="EU65" s="53"/>
      <c r="EV65" s="53"/>
      <c r="EW65" s="53"/>
      <c r="EX65" s="53"/>
      <c r="EY65" s="53"/>
      <c r="EZ65" s="53"/>
      <c r="FA65" s="53"/>
      <c r="FB65" s="53"/>
      <c r="FC65" s="53"/>
      <c r="FD65" s="53"/>
      <c r="FE65" s="53"/>
      <c r="FF65" s="53"/>
      <c r="FG65" s="53"/>
      <c r="FH65" s="53"/>
      <c r="FI65" s="53"/>
      <c r="FJ65" s="53"/>
      <c r="FK65" s="53"/>
      <c r="FL65" s="53"/>
      <c r="FM65" s="53"/>
      <c r="FN65" s="53"/>
      <c r="FO65" s="53"/>
      <c r="FP65" s="53"/>
      <c r="FQ65" s="53"/>
      <c r="FR65" s="53"/>
      <c r="FS65" s="53"/>
      <c r="FT65" s="53"/>
      <c r="FU65" s="53"/>
      <c r="FV65" s="53"/>
      <c r="FW65" s="53"/>
      <c r="FX65" s="53"/>
      <c r="FY65" s="53"/>
      <c r="FZ65" s="53"/>
      <c r="GA65" s="53"/>
      <c r="GB65" s="53"/>
      <c r="GC65" s="53"/>
      <c r="GD65" s="53"/>
      <c r="GE65" s="53"/>
      <c r="GF65" s="53"/>
      <c r="GG65" s="53"/>
      <c r="GH65" s="53"/>
      <c r="GI65" s="53"/>
      <c r="GJ65" s="53"/>
      <c r="GK65" s="53"/>
      <c r="GL65" s="53"/>
      <c r="GM65" s="53"/>
      <c r="GN65" s="53"/>
      <c r="GO65" s="53"/>
      <c r="GP65" s="53"/>
      <c r="GQ65" s="53"/>
      <c r="GR65" s="53"/>
      <c r="GS65" s="53"/>
      <c r="GT65" s="53"/>
      <c r="GU65" s="53"/>
      <c r="GV65" s="53"/>
      <c r="GW65" s="53"/>
      <c r="GX65" s="53"/>
      <c r="GY65" s="53"/>
      <c r="GZ65" s="53"/>
      <c r="HA65" s="53"/>
      <c r="HB65" s="53"/>
      <c r="HC65" s="53"/>
      <c r="HD65" s="53"/>
      <c r="HE65" s="53"/>
      <c r="HF65" s="53"/>
      <c r="HG65" s="53"/>
      <c r="HH65" s="53"/>
      <c r="HI65" s="53"/>
      <c r="HJ65" s="53"/>
      <c r="HK65" s="53"/>
      <c r="HL65" s="53"/>
      <c r="HM65" s="53"/>
      <c r="HN65" s="53"/>
      <c r="HO65" s="53"/>
      <c r="HP65" s="53"/>
      <c r="HQ65" s="53"/>
      <c r="HR65" s="53"/>
      <c r="HS65" s="53"/>
      <c r="HT65" s="53"/>
      <c r="HU65" s="53"/>
      <c r="HV65" s="53"/>
      <c r="HW65" s="53"/>
      <c r="HX65" s="53"/>
      <c r="HY65" s="53"/>
      <c r="HZ65" s="53"/>
    </row>
    <row r="66" spans="1:234" s="38" customFormat="1" ht="156" customHeight="1" x14ac:dyDescent="0.2">
      <c r="A66" s="21">
        <v>56</v>
      </c>
      <c r="B66" s="2" t="s">
        <v>78</v>
      </c>
      <c r="C66" s="40">
        <v>33</v>
      </c>
      <c r="D66" s="2" t="s">
        <v>24</v>
      </c>
      <c r="E66" s="179" t="s">
        <v>451</v>
      </c>
      <c r="F66" s="19" t="s">
        <v>452</v>
      </c>
      <c r="G66" s="40" t="s">
        <v>84</v>
      </c>
      <c r="H66" s="40" t="s">
        <v>179</v>
      </c>
      <c r="I66" s="9">
        <f>307434199+258000000</f>
        <v>565434199</v>
      </c>
      <c r="J66" s="9"/>
      <c r="K66" s="12">
        <v>42520</v>
      </c>
      <c r="L66" s="55">
        <v>42526</v>
      </c>
      <c r="M66" s="55">
        <v>42531</v>
      </c>
      <c r="N66" s="29">
        <v>365</v>
      </c>
      <c r="O66" s="55">
        <v>42550</v>
      </c>
      <c r="P66" s="56">
        <v>81111811</v>
      </c>
      <c r="Q66" s="2" t="s">
        <v>455</v>
      </c>
      <c r="R66" s="68" t="s">
        <v>357</v>
      </c>
      <c r="S66" s="51" t="s">
        <v>235</v>
      </c>
      <c r="T66" s="2"/>
      <c r="U66" s="51"/>
      <c r="V66" s="52"/>
      <c r="W66" s="52"/>
      <c r="X66" s="52"/>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3"/>
      <c r="DD66" s="53"/>
      <c r="DE66" s="53"/>
      <c r="DF66" s="53"/>
      <c r="DG66" s="53"/>
      <c r="DH66" s="53"/>
      <c r="DI66" s="53"/>
      <c r="DJ66" s="53"/>
      <c r="DK66" s="53"/>
      <c r="DL66" s="53"/>
      <c r="DM66" s="53"/>
      <c r="DN66" s="53"/>
      <c r="DO66" s="53"/>
      <c r="DP66" s="53"/>
      <c r="DQ66" s="53"/>
      <c r="DR66" s="53"/>
      <c r="DS66" s="53"/>
      <c r="DT66" s="53"/>
      <c r="DU66" s="53"/>
      <c r="DV66" s="53"/>
      <c r="DW66" s="53"/>
      <c r="DX66" s="53"/>
      <c r="DY66" s="53"/>
      <c r="DZ66" s="53"/>
      <c r="EA66" s="53"/>
      <c r="EB66" s="53"/>
      <c r="EC66" s="53"/>
      <c r="ED66" s="53"/>
      <c r="EE66" s="53"/>
      <c r="EF66" s="53"/>
      <c r="EG66" s="53"/>
      <c r="EH66" s="53"/>
      <c r="EI66" s="53"/>
      <c r="EJ66" s="53"/>
      <c r="EK66" s="53"/>
      <c r="EL66" s="53"/>
      <c r="EM66" s="53"/>
      <c r="EN66" s="53"/>
      <c r="EO66" s="53"/>
      <c r="EP66" s="53"/>
      <c r="EQ66" s="53"/>
      <c r="ER66" s="53"/>
      <c r="ES66" s="53"/>
      <c r="ET66" s="53"/>
      <c r="EU66" s="53"/>
      <c r="EV66" s="53"/>
      <c r="EW66" s="53"/>
      <c r="EX66" s="53"/>
      <c r="EY66" s="53"/>
      <c r="EZ66" s="53"/>
      <c r="FA66" s="53"/>
      <c r="FB66" s="53"/>
      <c r="FC66" s="53"/>
      <c r="FD66" s="53"/>
      <c r="FE66" s="53"/>
      <c r="FF66" s="53"/>
      <c r="FG66" s="53"/>
      <c r="FH66" s="53"/>
      <c r="FI66" s="53"/>
      <c r="FJ66" s="53"/>
      <c r="FK66" s="53"/>
      <c r="FL66" s="53"/>
      <c r="FM66" s="53"/>
      <c r="FN66" s="53"/>
      <c r="FO66" s="53"/>
      <c r="FP66" s="53"/>
      <c r="FQ66" s="53"/>
      <c r="FR66" s="53"/>
      <c r="FS66" s="53"/>
      <c r="FT66" s="53"/>
      <c r="FU66" s="53"/>
      <c r="FV66" s="53"/>
      <c r="FW66" s="53"/>
      <c r="FX66" s="53"/>
      <c r="FY66" s="53"/>
      <c r="FZ66" s="53"/>
      <c r="GA66" s="53"/>
      <c r="GB66" s="53"/>
      <c r="GC66" s="53"/>
      <c r="GD66" s="53"/>
      <c r="GE66" s="53"/>
      <c r="GF66" s="53"/>
      <c r="GG66" s="53"/>
      <c r="GH66" s="53"/>
      <c r="GI66" s="53"/>
      <c r="GJ66" s="53"/>
      <c r="GK66" s="53"/>
      <c r="GL66" s="53"/>
      <c r="GM66" s="53"/>
      <c r="GN66" s="53"/>
      <c r="GO66" s="53"/>
      <c r="GP66" s="53"/>
      <c r="GQ66" s="53"/>
      <c r="GR66" s="53"/>
      <c r="GS66" s="53"/>
      <c r="GT66" s="53"/>
      <c r="GU66" s="53"/>
      <c r="GV66" s="53"/>
      <c r="GW66" s="53"/>
      <c r="GX66" s="53"/>
      <c r="GY66" s="53"/>
      <c r="GZ66" s="53"/>
      <c r="HA66" s="53"/>
      <c r="HB66" s="53"/>
      <c r="HC66" s="53"/>
      <c r="HD66" s="53"/>
      <c r="HE66" s="53"/>
      <c r="HF66" s="53"/>
      <c r="HG66" s="53"/>
      <c r="HH66" s="53"/>
      <c r="HI66" s="53"/>
      <c r="HJ66" s="53"/>
      <c r="HK66" s="53"/>
      <c r="HL66" s="53"/>
      <c r="HM66" s="53"/>
      <c r="HN66" s="53"/>
      <c r="HO66" s="53"/>
      <c r="HP66" s="53"/>
      <c r="HQ66" s="53"/>
      <c r="HR66" s="53"/>
      <c r="HS66" s="53"/>
      <c r="HT66" s="53"/>
      <c r="HU66" s="53"/>
      <c r="HV66" s="53"/>
      <c r="HW66" s="53"/>
      <c r="HX66" s="53"/>
      <c r="HY66" s="53"/>
      <c r="HZ66" s="53"/>
    </row>
    <row r="67" spans="1:234" s="38" customFormat="1" ht="83.25" customHeight="1" x14ac:dyDescent="0.2">
      <c r="A67" s="21">
        <f>+A66+1</f>
        <v>57</v>
      </c>
      <c r="B67" s="2" t="s">
        <v>78</v>
      </c>
      <c r="C67" s="40">
        <v>33</v>
      </c>
      <c r="D67" s="2" t="s">
        <v>24</v>
      </c>
      <c r="E67" s="49" t="s">
        <v>451</v>
      </c>
      <c r="F67" s="180" t="s">
        <v>452</v>
      </c>
      <c r="G67" s="61"/>
      <c r="H67" s="40" t="s">
        <v>51</v>
      </c>
      <c r="I67" s="9">
        <v>17368600</v>
      </c>
      <c r="J67" s="9"/>
      <c r="K67" s="12">
        <v>42587</v>
      </c>
      <c r="L67" s="55">
        <v>42592</v>
      </c>
      <c r="M67" s="55">
        <v>42597</v>
      </c>
      <c r="N67" s="29">
        <v>60</v>
      </c>
      <c r="O67" s="55">
        <v>42652</v>
      </c>
      <c r="P67" s="56">
        <v>81112502</v>
      </c>
      <c r="Q67" s="2" t="s">
        <v>456</v>
      </c>
      <c r="R67" s="32" t="s">
        <v>358</v>
      </c>
      <c r="S67" s="51" t="s">
        <v>235</v>
      </c>
      <c r="T67" s="2"/>
      <c r="U67" s="51"/>
      <c r="V67" s="52"/>
      <c r="W67" s="52"/>
      <c r="X67" s="52"/>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3"/>
      <c r="DD67" s="53"/>
      <c r="DE67" s="53"/>
      <c r="DF67" s="53"/>
      <c r="DG67" s="53"/>
      <c r="DH67" s="53"/>
      <c r="DI67" s="53"/>
      <c r="DJ67" s="53"/>
      <c r="DK67" s="53"/>
      <c r="DL67" s="53"/>
      <c r="DM67" s="53"/>
      <c r="DN67" s="53"/>
      <c r="DO67" s="53"/>
      <c r="DP67" s="53"/>
      <c r="DQ67" s="53"/>
      <c r="DR67" s="53"/>
      <c r="DS67" s="53"/>
      <c r="DT67" s="53"/>
      <c r="DU67" s="53"/>
      <c r="DV67" s="53"/>
      <c r="DW67" s="53"/>
      <c r="DX67" s="53"/>
      <c r="DY67" s="53"/>
      <c r="DZ67" s="53"/>
      <c r="EA67" s="53"/>
      <c r="EB67" s="53"/>
      <c r="EC67" s="53"/>
      <c r="ED67" s="53"/>
      <c r="EE67" s="53"/>
      <c r="EF67" s="53"/>
      <c r="EG67" s="53"/>
      <c r="EH67" s="53"/>
      <c r="EI67" s="53"/>
      <c r="EJ67" s="53"/>
      <c r="EK67" s="53"/>
      <c r="EL67" s="53"/>
      <c r="EM67" s="53"/>
      <c r="EN67" s="53"/>
      <c r="EO67" s="53"/>
      <c r="EP67" s="53"/>
      <c r="EQ67" s="53"/>
      <c r="ER67" s="53"/>
      <c r="ES67" s="53"/>
      <c r="ET67" s="53"/>
      <c r="EU67" s="53"/>
      <c r="EV67" s="53"/>
      <c r="EW67" s="53"/>
      <c r="EX67" s="53"/>
      <c r="EY67" s="53"/>
      <c r="EZ67" s="53"/>
      <c r="FA67" s="53"/>
      <c r="FB67" s="53"/>
      <c r="FC67" s="53"/>
      <c r="FD67" s="53"/>
      <c r="FE67" s="53"/>
      <c r="FF67" s="53"/>
      <c r="FG67" s="53"/>
      <c r="FH67" s="53"/>
      <c r="FI67" s="53"/>
      <c r="FJ67" s="53"/>
      <c r="FK67" s="53"/>
      <c r="FL67" s="53"/>
      <c r="FM67" s="53"/>
      <c r="FN67" s="53"/>
      <c r="FO67" s="53"/>
      <c r="FP67" s="53"/>
      <c r="FQ67" s="53"/>
      <c r="FR67" s="53"/>
      <c r="FS67" s="53"/>
      <c r="FT67" s="53"/>
      <c r="FU67" s="53"/>
      <c r="FV67" s="53"/>
      <c r="FW67" s="53"/>
      <c r="FX67" s="53"/>
      <c r="FY67" s="53"/>
      <c r="FZ67" s="53"/>
      <c r="GA67" s="53"/>
      <c r="GB67" s="53"/>
      <c r="GC67" s="53"/>
      <c r="GD67" s="53"/>
      <c r="GE67" s="53"/>
      <c r="GF67" s="53"/>
      <c r="GG67" s="53"/>
      <c r="GH67" s="53"/>
      <c r="GI67" s="53"/>
      <c r="GJ67" s="53"/>
      <c r="GK67" s="53"/>
      <c r="GL67" s="53"/>
      <c r="GM67" s="53"/>
      <c r="GN67" s="53"/>
      <c r="GO67" s="53"/>
      <c r="GP67" s="53"/>
      <c r="GQ67" s="53"/>
      <c r="GR67" s="53"/>
      <c r="GS67" s="53"/>
      <c r="GT67" s="53"/>
      <c r="GU67" s="53"/>
      <c r="GV67" s="53"/>
      <c r="GW67" s="53"/>
      <c r="GX67" s="53"/>
      <c r="GY67" s="53"/>
      <c r="GZ67" s="53"/>
      <c r="HA67" s="53"/>
      <c r="HB67" s="53"/>
      <c r="HC67" s="53"/>
      <c r="HD67" s="53"/>
      <c r="HE67" s="53"/>
      <c r="HF67" s="53"/>
      <c r="HG67" s="53"/>
      <c r="HH67" s="53"/>
      <c r="HI67" s="53"/>
      <c r="HJ67" s="53"/>
      <c r="HK67" s="53"/>
      <c r="HL67" s="53"/>
      <c r="HM67" s="53"/>
      <c r="HN67" s="53"/>
      <c r="HO67" s="53"/>
      <c r="HP67" s="53"/>
      <c r="HQ67" s="53"/>
      <c r="HR67" s="53"/>
      <c r="HS67" s="53"/>
      <c r="HT67" s="53"/>
      <c r="HU67" s="53"/>
      <c r="HV67" s="53"/>
      <c r="HW67" s="53"/>
      <c r="HX67" s="53"/>
      <c r="HY67" s="53"/>
      <c r="HZ67" s="53"/>
    </row>
    <row r="68" spans="1:234" s="38" customFormat="1" ht="72.75" customHeight="1" x14ac:dyDescent="0.2">
      <c r="A68" s="21"/>
      <c r="B68" s="2" t="s">
        <v>78</v>
      </c>
      <c r="C68" s="40">
        <v>33</v>
      </c>
      <c r="D68" s="2" t="s">
        <v>24</v>
      </c>
      <c r="E68" s="49" t="s">
        <v>79</v>
      </c>
      <c r="F68" s="180" t="s">
        <v>80</v>
      </c>
      <c r="G68" s="19" t="s">
        <v>303</v>
      </c>
      <c r="H68" s="40" t="s">
        <v>51</v>
      </c>
      <c r="I68" s="11">
        <v>1931400</v>
      </c>
      <c r="J68" s="11">
        <v>1931400</v>
      </c>
      <c r="K68" s="12">
        <v>42436</v>
      </c>
      <c r="L68" s="55">
        <v>42436</v>
      </c>
      <c r="M68" s="55">
        <v>42437</v>
      </c>
      <c r="N68" s="21">
        <v>30</v>
      </c>
      <c r="O68" s="55">
        <v>42467</v>
      </c>
      <c r="P68" s="41" t="s">
        <v>304</v>
      </c>
      <c r="Q68" s="2" t="s">
        <v>318</v>
      </c>
      <c r="R68" s="32" t="s">
        <v>305</v>
      </c>
      <c r="S68" s="51" t="s">
        <v>235</v>
      </c>
      <c r="T68" s="2" t="s">
        <v>334</v>
      </c>
      <c r="U68" s="51" t="s">
        <v>288</v>
      </c>
      <c r="V68" s="52"/>
      <c r="W68" s="51" t="s">
        <v>251</v>
      </c>
      <c r="X68" s="52"/>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3"/>
      <c r="DD68" s="53"/>
      <c r="DE68" s="53"/>
      <c r="DF68" s="53"/>
      <c r="DG68" s="53"/>
      <c r="DH68" s="53"/>
      <c r="DI68" s="53"/>
      <c r="DJ68" s="53"/>
      <c r="DK68" s="53"/>
      <c r="DL68" s="53"/>
      <c r="DM68" s="53"/>
      <c r="DN68" s="53"/>
      <c r="DO68" s="53"/>
      <c r="DP68" s="53"/>
      <c r="DQ68" s="53"/>
      <c r="DR68" s="53"/>
      <c r="DS68" s="53"/>
      <c r="DT68" s="53"/>
      <c r="DU68" s="53"/>
      <c r="DV68" s="53"/>
      <c r="DW68" s="53"/>
      <c r="DX68" s="53"/>
      <c r="DY68" s="53"/>
      <c r="DZ68" s="53"/>
      <c r="EA68" s="53"/>
      <c r="EB68" s="53"/>
      <c r="EC68" s="53"/>
      <c r="ED68" s="53"/>
      <c r="EE68" s="53"/>
      <c r="EF68" s="53"/>
      <c r="EG68" s="53"/>
      <c r="EH68" s="53"/>
      <c r="EI68" s="53"/>
      <c r="EJ68" s="53"/>
      <c r="EK68" s="53"/>
      <c r="EL68" s="53"/>
      <c r="EM68" s="53"/>
      <c r="EN68" s="53"/>
      <c r="EO68" s="53"/>
      <c r="EP68" s="53"/>
      <c r="EQ68" s="53"/>
      <c r="ER68" s="53"/>
      <c r="ES68" s="53"/>
      <c r="ET68" s="53"/>
      <c r="EU68" s="53"/>
      <c r="EV68" s="53"/>
      <c r="EW68" s="53"/>
      <c r="EX68" s="53"/>
      <c r="EY68" s="53"/>
      <c r="EZ68" s="53"/>
      <c r="FA68" s="53"/>
      <c r="FB68" s="53"/>
      <c r="FC68" s="53"/>
      <c r="FD68" s="53"/>
      <c r="FE68" s="53"/>
      <c r="FF68" s="53"/>
      <c r="FG68" s="53"/>
      <c r="FH68" s="53"/>
      <c r="FI68" s="53"/>
      <c r="FJ68" s="53"/>
      <c r="FK68" s="53"/>
      <c r="FL68" s="53"/>
      <c r="FM68" s="53"/>
      <c r="FN68" s="53"/>
      <c r="FO68" s="53"/>
      <c r="FP68" s="53"/>
      <c r="FQ68" s="53"/>
      <c r="FR68" s="53"/>
      <c r="FS68" s="53"/>
      <c r="FT68" s="53"/>
      <c r="FU68" s="53"/>
      <c r="FV68" s="53"/>
      <c r="FW68" s="53"/>
      <c r="FX68" s="53"/>
      <c r="FY68" s="53"/>
      <c r="FZ68" s="53"/>
      <c r="GA68" s="53"/>
      <c r="GB68" s="53"/>
      <c r="GC68" s="53"/>
      <c r="GD68" s="53"/>
      <c r="GE68" s="53"/>
      <c r="GF68" s="53"/>
      <c r="GG68" s="53"/>
      <c r="GH68" s="53"/>
      <c r="GI68" s="53"/>
      <c r="GJ68" s="53"/>
      <c r="GK68" s="53"/>
      <c r="GL68" s="53"/>
      <c r="GM68" s="53"/>
      <c r="GN68" s="53"/>
      <c r="GO68" s="53"/>
      <c r="GP68" s="53"/>
      <c r="GQ68" s="53"/>
      <c r="GR68" s="53"/>
      <c r="GS68" s="53"/>
      <c r="GT68" s="53"/>
      <c r="GU68" s="53"/>
      <c r="GV68" s="53"/>
      <c r="GW68" s="53"/>
      <c r="GX68" s="53"/>
      <c r="GY68" s="53"/>
      <c r="GZ68" s="53"/>
      <c r="HA68" s="53"/>
      <c r="HB68" s="53"/>
      <c r="HC68" s="53"/>
      <c r="HD68" s="53"/>
      <c r="HE68" s="53"/>
      <c r="HF68" s="53"/>
      <c r="HG68" s="53"/>
      <c r="HH68" s="53"/>
      <c r="HI68" s="53"/>
      <c r="HJ68" s="53"/>
      <c r="HK68" s="53"/>
      <c r="HL68" s="53"/>
      <c r="HM68" s="53"/>
      <c r="HN68" s="53"/>
      <c r="HO68" s="53"/>
      <c r="HP68" s="53"/>
      <c r="HQ68" s="53"/>
      <c r="HR68" s="53"/>
      <c r="HS68" s="53"/>
      <c r="HT68" s="53"/>
      <c r="HU68" s="53"/>
      <c r="HV68" s="53"/>
      <c r="HW68" s="53"/>
      <c r="HX68" s="53"/>
      <c r="HY68" s="53"/>
      <c r="HZ68" s="53"/>
    </row>
    <row r="69" spans="1:234" s="38" customFormat="1" ht="81.75" customHeight="1" x14ac:dyDescent="0.2">
      <c r="A69" s="21"/>
      <c r="B69" s="2" t="s">
        <v>78</v>
      </c>
      <c r="C69" s="40">
        <v>33</v>
      </c>
      <c r="D69" s="2" t="s">
        <v>24</v>
      </c>
      <c r="E69" s="49" t="s">
        <v>79</v>
      </c>
      <c r="F69" s="180" t="s">
        <v>80</v>
      </c>
      <c r="G69" s="19" t="s">
        <v>303</v>
      </c>
      <c r="H69" s="40" t="s">
        <v>51</v>
      </c>
      <c r="I69" s="11">
        <v>1500000</v>
      </c>
      <c r="J69" s="11">
        <v>1500000</v>
      </c>
      <c r="K69" s="12">
        <v>42436</v>
      </c>
      <c r="L69" s="55">
        <v>42436</v>
      </c>
      <c r="M69" s="55">
        <v>42437</v>
      </c>
      <c r="N69" s="21">
        <v>30</v>
      </c>
      <c r="O69" s="55">
        <v>42467</v>
      </c>
      <c r="P69" s="41" t="s">
        <v>304</v>
      </c>
      <c r="Q69" s="2" t="s">
        <v>318</v>
      </c>
      <c r="R69" s="213" t="s">
        <v>305</v>
      </c>
      <c r="S69" s="51" t="s">
        <v>235</v>
      </c>
      <c r="T69" s="2" t="s">
        <v>620</v>
      </c>
      <c r="U69" s="51" t="s">
        <v>288</v>
      </c>
      <c r="V69" s="52"/>
      <c r="W69" s="51" t="s">
        <v>251</v>
      </c>
      <c r="X69" s="52"/>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c r="DL69" s="53"/>
      <c r="DM69" s="53"/>
      <c r="DN69" s="53"/>
      <c r="DO69" s="53"/>
      <c r="DP69" s="53"/>
      <c r="DQ69" s="53"/>
      <c r="DR69" s="53"/>
      <c r="DS69" s="53"/>
      <c r="DT69" s="53"/>
      <c r="DU69" s="53"/>
      <c r="DV69" s="53"/>
      <c r="DW69" s="53"/>
      <c r="DX69" s="53"/>
      <c r="DY69" s="53"/>
      <c r="DZ69" s="53"/>
      <c r="EA69" s="53"/>
      <c r="EB69" s="53"/>
      <c r="EC69" s="53"/>
      <c r="ED69" s="53"/>
      <c r="EE69" s="53"/>
      <c r="EF69" s="53"/>
      <c r="EG69" s="53"/>
      <c r="EH69" s="53"/>
      <c r="EI69" s="53"/>
      <c r="EJ69" s="53"/>
      <c r="EK69" s="53"/>
      <c r="EL69" s="53"/>
      <c r="EM69" s="53"/>
      <c r="EN69" s="53"/>
      <c r="EO69" s="53"/>
      <c r="EP69" s="53"/>
      <c r="EQ69" s="53"/>
      <c r="ER69" s="53"/>
      <c r="ES69" s="53"/>
      <c r="ET69" s="53"/>
      <c r="EU69" s="53"/>
      <c r="EV69" s="53"/>
      <c r="EW69" s="53"/>
      <c r="EX69" s="53"/>
      <c r="EY69" s="53"/>
      <c r="EZ69" s="53"/>
      <c r="FA69" s="53"/>
      <c r="FB69" s="53"/>
      <c r="FC69" s="53"/>
      <c r="FD69" s="53"/>
      <c r="FE69" s="53"/>
      <c r="FF69" s="53"/>
      <c r="FG69" s="53"/>
      <c r="FH69" s="53"/>
      <c r="FI69" s="53"/>
      <c r="FJ69" s="53"/>
      <c r="FK69" s="53"/>
      <c r="FL69" s="53"/>
      <c r="FM69" s="53"/>
      <c r="FN69" s="53"/>
      <c r="FO69" s="53"/>
      <c r="FP69" s="53"/>
      <c r="FQ69" s="53"/>
      <c r="FR69" s="53"/>
      <c r="FS69" s="53"/>
      <c r="FT69" s="53"/>
      <c r="FU69" s="53"/>
      <c r="FV69" s="53"/>
      <c r="FW69" s="53"/>
      <c r="FX69" s="53"/>
      <c r="FY69" s="53"/>
      <c r="FZ69" s="53"/>
      <c r="GA69" s="53"/>
      <c r="GB69" s="53"/>
      <c r="GC69" s="53"/>
      <c r="GD69" s="53"/>
      <c r="GE69" s="53"/>
      <c r="GF69" s="53"/>
      <c r="GG69" s="53"/>
      <c r="GH69" s="53"/>
      <c r="GI69" s="53"/>
      <c r="GJ69" s="53"/>
      <c r="GK69" s="53"/>
      <c r="GL69" s="53"/>
      <c r="GM69" s="53"/>
      <c r="GN69" s="53"/>
      <c r="GO69" s="53"/>
      <c r="GP69" s="53"/>
      <c r="GQ69" s="53"/>
      <c r="GR69" s="53"/>
      <c r="GS69" s="53"/>
      <c r="GT69" s="53"/>
      <c r="GU69" s="53"/>
      <c r="GV69" s="53"/>
      <c r="GW69" s="53"/>
      <c r="GX69" s="53"/>
      <c r="GY69" s="53"/>
      <c r="GZ69" s="53"/>
      <c r="HA69" s="53"/>
      <c r="HB69" s="53"/>
      <c r="HC69" s="53"/>
      <c r="HD69" s="53"/>
      <c r="HE69" s="53"/>
      <c r="HF69" s="53"/>
      <c r="HG69" s="53"/>
      <c r="HH69" s="53"/>
      <c r="HI69" s="53"/>
      <c r="HJ69" s="53"/>
      <c r="HK69" s="53"/>
      <c r="HL69" s="53"/>
      <c r="HM69" s="53"/>
      <c r="HN69" s="53"/>
      <c r="HO69" s="53"/>
      <c r="HP69" s="53"/>
      <c r="HQ69" s="53"/>
      <c r="HR69" s="53"/>
      <c r="HS69" s="53"/>
      <c r="HT69" s="53"/>
      <c r="HU69" s="53"/>
      <c r="HV69" s="53"/>
      <c r="HW69" s="53"/>
      <c r="HX69" s="53"/>
      <c r="HY69" s="53"/>
      <c r="HZ69" s="53"/>
    </row>
    <row r="70" spans="1:234" s="38" customFormat="1" ht="129.75" customHeight="1" x14ac:dyDescent="0.2">
      <c r="A70" s="21">
        <f>+A67+1</f>
        <v>58</v>
      </c>
      <c r="B70" s="85" t="s">
        <v>78</v>
      </c>
      <c r="C70" s="86">
        <v>33</v>
      </c>
      <c r="D70" s="49" t="s">
        <v>24</v>
      </c>
      <c r="E70" s="49" t="s">
        <v>451</v>
      </c>
      <c r="F70" s="180" t="s">
        <v>452</v>
      </c>
      <c r="G70" s="19" t="s">
        <v>66</v>
      </c>
      <c r="H70" s="2" t="s">
        <v>182</v>
      </c>
      <c r="I70" s="50">
        <f>220975840-26000000+6400000</f>
        <v>201375840</v>
      </c>
      <c r="J70" s="11"/>
      <c r="K70" s="123">
        <v>42606</v>
      </c>
      <c r="L70" s="123">
        <v>42611</v>
      </c>
      <c r="M70" s="123">
        <f>L70+5</f>
        <v>42616</v>
      </c>
      <c r="N70" s="205">
        <v>120</v>
      </c>
      <c r="O70" s="123">
        <f>M70+N70</f>
        <v>42736</v>
      </c>
      <c r="P70" s="67" t="s">
        <v>82</v>
      </c>
      <c r="Q70" s="2" t="s">
        <v>682</v>
      </c>
      <c r="R70" s="32" t="s">
        <v>365</v>
      </c>
      <c r="S70" s="51" t="s">
        <v>484</v>
      </c>
      <c r="T70" s="2"/>
      <c r="U70" s="51"/>
      <c r="V70" s="52"/>
      <c r="W70" s="51"/>
      <c r="X70" s="52"/>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c r="FG70" s="53"/>
      <c r="FH70" s="53"/>
      <c r="FI70" s="53"/>
      <c r="FJ70" s="53"/>
      <c r="FK70" s="53"/>
      <c r="FL70" s="53"/>
      <c r="FM70" s="53"/>
      <c r="FN70" s="53"/>
      <c r="FO70" s="53"/>
      <c r="FP70" s="53"/>
      <c r="FQ70" s="53"/>
      <c r="FR70" s="53"/>
      <c r="FS70" s="53"/>
      <c r="FT70" s="53"/>
      <c r="FU70" s="53"/>
      <c r="FV70" s="53"/>
      <c r="FW70" s="53"/>
      <c r="FX70" s="53"/>
      <c r="FY70" s="53"/>
      <c r="FZ70" s="53"/>
      <c r="GA70" s="53"/>
      <c r="GB70" s="53"/>
      <c r="GC70" s="53"/>
      <c r="GD70" s="53"/>
      <c r="GE70" s="53"/>
      <c r="GF70" s="53"/>
      <c r="GG70" s="53"/>
      <c r="GH70" s="53"/>
      <c r="GI70" s="53"/>
      <c r="GJ70" s="53"/>
      <c r="GK70" s="53"/>
      <c r="GL70" s="53"/>
      <c r="GM70" s="53"/>
      <c r="GN70" s="53"/>
      <c r="GO70" s="53"/>
      <c r="GP70" s="53"/>
      <c r="GQ70" s="53"/>
      <c r="GR70" s="53"/>
      <c r="GS70" s="53"/>
      <c r="GT70" s="53"/>
      <c r="GU70" s="53"/>
      <c r="GV70" s="53"/>
      <c r="GW70" s="53"/>
      <c r="GX70" s="53"/>
      <c r="GY70" s="53"/>
      <c r="GZ70" s="53"/>
      <c r="HA70" s="53"/>
      <c r="HB70" s="53"/>
      <c r="HC70" s="53"/>
      <c r="HD70" s="53"/>
      <c r="HE70" s="53"/>
      <c r="HF70" s="53"/>
      <c r="HG70" s="53"/>
      <c r="HH70" s="53"/>
      <c r="HI70" s="53"/>
      <c r="HJ70" s="53"/>
      <c r="HK70" s="53"/>
      <c r="HL70" s="53"/>
      <c r="HM70" s="53"/>
      <c r="HN70" s="53"/>
      <c r="HO70" s="53"/>
      <c r="HP70" s="53"/>
      <c r="HQ70" s="53"/>
      <c r="HR70" s="53"/>
      <c r="HS70" s="53"/>
      <c r="HT70" s="53"/>
      <c r="HU70" s="53"/>
      <c r="HV70" s="53"/>
      <c r="HW70" s="53"/>
      <c r="HX70" s="53"/>
      <c r="HY70" s="53"/>
      <c r="HZ70" s="53"/>
    </row>
    <row r="71" spans="1:234" s="38" customFormat="1" ht="177" customHeight="1" x14ac:dyDescent="0.2">
      <c r="A71" s="21">
        <f>+A70+1</f>
        <v>59</v>
      </c>
      <c r="B71" s="85" t="s">
        <v>78</v>
      </c>
      <c r="C71" s="86">
        <v>33</v>
      </c>
      <c r="D71" s="49" t="s">
        <v>24</v>
      </c>
      <c r="E71" s="49" t="s">
        <v>451</v>
      </c>
      <c r="F71" s="180" t="s">
        <v>452</v>
      </c>
      <c r="G71" s="86" t="s">
        <v>404</v>
      </c>
      <c r="H71" s="86" t="s">
        <v>26</v>
      </c>
      <c r="I71" s="50">
        <f>6000000+41500000-24000000</f>
        <v>23500000</v>
      </c>
      <c r="J71" s="11"/>
      <c r="K71" s="91">
        <v>42608</v>
      </c>
      <c r="L71" s="55">
        <f>+K71+30</f>
        <v>42638</v>
      </c>
      <c r="M71" s="55">
        <f>+L71+5</f>
        <v>42643</v>
      </c>
      <c r="N71" s="29">
        <v>120</v>
      </c>
      <c r="O71" s="55">
        <f>+M71+N71</f>
        <v>42763</v>
      </c>
      <c r="P71" s="56">
        <v>81111811</v>
      </c>
      <c r="Q71" s="2" t="s">
        <v>619</v>
      </c>
      <c r="R71" s="68" t="s">
        <v>405</v>
      </c>
      <c r="S71" s="51" t="s">
        <v>484</v>
      </c>
      <c r="T71" s="2" t="s">
        <v>618</v>
      </c>
      <c r="U71" s="3" t="s">
        <v>546</v>
      </c>
      <c r="V71" s="52"/>
      <c r="W71" s="51"/>
      <c r="X71" s="52"/>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53"/>
      <c r="DX71" s="53"/>
      <c r="DY71" s="53"/>
      <c r="DZ71" s="53"/>
      <c r="EA71" s="53"/>
      <c r="EB71" s="53"/>
      <c r="EC71" s="53"/>
      <c r="ED71" s="53"/>
      <c r="EE71" s="53"/>
      <c r="EF71" s="53"/>
      <c r="EG71" s="53"/>
      <c r="EH71" s="53"/>
      <c r="EI71" s="53"/>
      <c r="EJ71" s="53"/>
      <c r="EK71" s="53"/>
      <c r="EL71" s="53"/>
      <c r="EM71" s="53"/>
      <c r="EN71" s="53"/>
      <c r="EO71" s="53"/>
      <c r="EP71" s="53"/>
      <c r="EQ71" s="53"/>
      <c r="ER71" s="53"/>
      <c r="ES71" s="53"/>
      <c r="ET71" s="53"/>
      <c r="EU71" s="53"/>
      <c r="EV71" s="53"/>
      <c r="EW71" s="53"/>
      <c r="EX71" s="53"/>
      <c r="EY71" s="53"/>
      <c r="EZ71" s="53"/>
      <c r="FA71" s="53"/>
      <c r="FB71" s="53"/>
      <c r="FC71" s="53"/>
      <c r="FD71" s="53"/>
      <c r="FE71" s="53"/>
      <c r="FF71" s="53"/>
      <c r="FG71" s="53"/>
      <c r="FH71" s="53"/>
      <c r="FI71" s="53"/>
      <c r="FJ71" s="53"/>
      <c r="FK71" s="53"/>
      <c r="FL71" s="53"/>
      <c r="FM71" s="53"/>
      <c r="FN71" s="53"/>
      <c r="FO71" s="53"/>
      <c r="FP71" s="53"/>
      <c r="FQ71" s="53"/>
      <c r="FR71" s="53"/>
      <c r="FS71" s="53"/>
      <c r="FT71" s="53"/>
      <c r="FU71" s="53"/>
      <c r="FV71" s="53"/>
      <c r="FW71" s="53"/>
      <c r="FX71" s="53"/>
      <c r="FY71" s="53"/>
      <c r="FZ71" s="53"/>
      <c r="GA71" s="53"/>
      <c r="GB71" s="53"/>
      <c r="GC71" s="53"/>
      <c r="GD71" s="53"/>
      <c r="GE71" s="53"/>
      <c r="GF71" s="53"/>
      <c r="GG71" s="53"/>
      <c r="GH71" s="53"/>
      <c r="GI71" s="53"/>
      <c r="GJ71" s="53"/>
      <c r="GK71" s="53"/>
      <c r="GL71" s="53"/>
      <c r="GM71" s="53"/>
      <c r="GN71" s="53"/>
      <c r="GO71" s="53"/>
      <c r="GP71" s="53"/>
      <c r="GQ71" s="53"/>
      <c r="GR71" s="53"/>
      <c r="GS71" s="53"/>
      <c r="GT71" s="53"/>
      <c r="GU71" s="53"/>
      <c r="GV71" s="53"/>
      <c r="GW71" s="53"/>
      <c r="GX71" s="53"/>
      <c r="GY71" s="53"/>
      <c r="GZ71" s="53"/>
      <c r="HA71" s="53"/>
      <c r="HB71" s="53"/>
      <c r="HC71" s="53"/>
      <c r="HD71" s="53"/>
      <c r="HE71" s="53"/>
      <c r="HF71" s="53"/>
      <c r="HG71" s="53"/>
      <c r="HH71" s="53"/>
      <c r="HI71" s="53"/>
      <c r="HJ71" s="53"/>
      <c r="HK71" s="53"/>
      <c r="HL71" s="53"/>
      <c r="HM71" s="53"/>
      <c r="HN71" s="53"/>
      <c r="HO71" s="53"/>
      <c r="HP71" s="53"/>
      <c r="HQ71" s="53"/>
      <c r="HR71" s="53"/>
      <c r="HS71" s="53"/>
      <c r="HT71" s="53"/>
      <c r="HU71" s="53"/>
      <c r="HV71" s="53"/>
      <c r="HW71" s="53"/>
      <c r="HX71" s="53"/>
      <c r="HY71" s="53"/>
      <c r="HZ71" s="53"/>
    </row>
    <row r="72" spans="1:234" s="38" customFormat="1" ht="148.5" customHeight="1" x14ac:dyDescent="0.2">
      <c r="A72" s="21">
        <f>+A71+1</f>
        <v>60</v>
      </c>
      <c r="B72" s="85" t="s">
        <v>78</v>
      </c>
      <c r="C72" s="86">
        <v>33</v>
      </c>
      <c r="D72" s="49" t="s">
        <v>24</v>
      </c>
      <c r="E72" s="49" t="s">
        <v>451</v>
      </c>
      <c r="F72" s="180" t="s">
        <v>452</v>
      </c>
      <c r="G72" s="86" t="s">
        <v>404</v>
      </c>
      <c r="H72" s="86" t="s">
        <v>26</v>
      </c>
      <c r="I72" s="50">
        <v>24000000</v>
      </c>
      <c r="J72" s="11"/>
      <c r="K72" s="91">
        <v>42608</v>
      </c>
      <c r="L72" s="55">
        <f>+K72+30</f>
        <v>42638</v>
      </c>
      <c r="M72" s="55">
        <f>+L72+5</f>
        <v>42643</v>
      </c>
      <c r="N72" s="29">
        <v>120</v>
      </c>
      <c r="O72" s="55">
        <f>+M72+N72</f>
        <v>42763</v>
      </c>
      <c r="P72" s="56">
        <v>81111811</v>
      </c>
      <c r="Q72" s="2" t="s">
        <v>632</v>
      </c>
      <c r="R72" s="68" t="s">
        <v>405</v>
      </c>
      <c r="S72" s="51" t="s">
        <v>484</v>
      </c>
      <c r="T72" s="2" t="s">
        <v>617</v>
      </c>
      <c r="U72" s="51"/>
      <c r="V72" s="52"/>
      <c r="W72" s="51"/>
      <c r="X72" s="52"/>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53"/>
      <c r="CE72" s="53"/>
      <c r="CF72" s="53"/>
      <c r="CG72" s="53"/>
      <c r="CH72" s="53"/>
      <c r="CI72" s="53"/>
      <c r="CJ72" s="53"/>
      <c r="CK72" s="53"/>
      <c r="CL72" s="53"/>
      <c r="CM72" s="53"/>
      <c r="CN72" s="53"/>
      <c r="CO72" s="53"/>
      <c r="CP72" s="53"/>
      <c r="CQ72" s="53"/>
      <c r="CR72" s="53"/>
      <c r="CS72" s="53"/>
      <c r="CT72" s="53"/>
      <c r="CU72" s="53"/>
      <c r="CV72" s="53"/>
      <c r="CW72" s="53"/>
      <c r="CX72" s="53"/>
      <c r="CY72" s="53"/>
      <c r="CZ72" s="53"/>
      <c r="DA72" s="53"/>
      <c r="DB72" s="53"/>
      <c r="DC72" s="53"/>
      <c r="DD72" s="53"/>
      <c r="DE72" s="53"/>
      <c r="DF72" s="53"/>
      <c r="DG72" s="53"/>
      <c r="DH72" s="53"/>
      <c r="DI72" s="53"/>
      <c r="DJ72" s="53"/>
      <c r="DK72" s="53"/>
      <c r="DL72" s="53"/>
      <c r="DM72" s="53"/>
      <c r="DN72" s="53"/>
      <c r="DO72" s="53"/>
      <c r="DP72" s="53"/>
      <c r="DQ72" s="53"/>
      <c r="DR72" s="53"/>
      <c r="DS72" s="53"/>
      <c r="DT72" s="53"/>
      <c r="DU72" s="53"/>
      <c r="DV72" s="53"/>
      <c r="DW72" s="53"/>
      <c r="DX72" s="53"/>
      <c r="DY72" s="53"/>
      <c r="DZ72" s="53"/>
      <c r="EA72" s="53"/>
      <c r="EB72" s="53"/>
      <c r="EC72" s="53"/>
      <c r="ED72" s="53"/>
      <c r="EE72" s="53"/>
      <c r="EF72" s="53"/>
      <c r="EG72" s="53"/>
      <c r="EH72" s="53"/>
      <c r="EI72" s="53"/>
      <c r="EJ72" s="53"/>
      <c r="EK72" s="53"/>
      <c r="EL72" s="53"/>
      <c r="EM72" s="53"/>
      <c r="EN72" s="53"/>
      <c r="EO72" s="53"/>
      <c r="EP72" s="53"/>
      <c r="EQ72" s="53"/>
      <c r="ER72" s="53"/>
      <c r="ES72" s="53"/>
      <c r="ET72" s="53"/>
      <c r="EU72" s="53"/>
      <c r="EV72" s="53"/>
      <c r="EW72" s="53"/>
      <c r="EX72" s="53"/>
      <c r="EY72" s="53"/>
      <c r="EZ72" s="53"/>
      <c r="FA72" s="53"/>
      <c r="FB72" s="53"/>
      <c r="FC72" s="53"/>
      <c r="FD72" s="53"/>
      <c r="FE72" s="53"/>
      <c r="FF72" s="53"/>
      <c r="FG72" s="53"/>
      <c r="FH72" s="53"/>
      <c r="FI72" s="53"/>
      <c r="FJ72" s="53"/>
      <c r="FK72" s="53"/>
      <c r="FL72" s="53"/>
      <c r="FM72" s="53"/>
      <c r="FN72" s="53"/>
      <c r="FO72" s="53"/>
      <c r="FP72" s="53"/>
      <c r="FQ72" s="53"/>
      <c r="FR72" s="53"/>
      <c r="FS72" s="53"/>
      <c r="FT72" s="53"/>
      <c r="FU72" s="53"/>
      <c r="FV72" s="53"/>
      <c r="FW72" s="53"/>
      <c r="FX72" s="53"/>
      <c r="FY72" s="53"/>
      <c r="FZ72" s="53"/>
      <c r="GA72" s="53"/>
      <c r="GB72" s="53"/>
      <c r="GC72" s="53"/>
      <c r="GD72" s="53"/>
      <c r="GE72" s="53"/>
      <c r="GF72" s="53"/>
      <c r="GG72" s="53"/>
      <c r="GH72" s="53"/>
      <c r="GI72" s="53"/>
      <c r="GJ72" s="53"/>
      <c r="GK72" s="53"/>
      <c r="GL72" s="53"/>
      <c r="GM72" s="53"/>
      <c r="GN72" s="53"/>
      <c r="GO72" s="53"/>
      <c r="GP72" s="53"/>
      <c r="GQ72" s="53"/>
      <c r="GR72" s="53"/>
      <c r="GS72" s="53"/>
      <c r="GT72" s="53"/>
      <c r="GU72" s="53"/>
      <c r="GV72" s="53"/>
      <c r="GW72" s="53"/>
      <c r="GX72" s="53"/>
      <c r="GY72" s="53"/>
      <c r="GZ72" s="53"/>
      <c r="HA72" s="53"/>
      <c r="HB72" s="53"/>
      <c r="HC72" s="53"/>
      <c r="HD72" s="53"/>
      <c r="HE72" s="53"/>
      <c r="HF72" s="53"/>
      <c r="HG72" s="53"/>
      <c r="HH72" s="53"/>
      <c r="HI72" s="53"/>
      <c r="HJ72" s="53"/>
      <c r="HK72" s="53"/>
      <c r="HL72" s="53"/>
      <c r="HM72" s="53"/>
      <c r="HN72" s="53"/>
      <c r="HO72" s="53"/>
      <c r="HP72" s="53"/>
      <c r="HQ72" s="53"/>
      <c r="HR72" s="53"/>
      <c r="HS72" s="53"/>
      <c r="HT72" s="53"/>
      <c r="HU72" s="53"/>
      <c r="HV72" s="53"/>
      <c r="HW72" s="53"/>
      <c r="HX72" s="53"/>
      <c r="HY72" s="53"/>
      <c r="HZ72" s="53"/>
    </row>
    <row r="73" spans="1:234" s="38" customFormat="1" ht="132" customHeight="1" x14ac:dyDescent="0.2">
      <c r="A73" s="21">
        <f t="shared" ref="A73:A117" si="3">+A72+1</f>
        <v>61</v>
      </c>
      <c r="B73" s="85" t="s">
        <v>78</v>
      </c>
      <c r="C73" s="86">
        <v>33</v>
      </c>
      <c r="D73" s="49" t="s">
        <v>24</v>
      </c>
      <c r="E73" s="49" t="s">
        <v>451</v>
      </c>
      <c r="F73" s="180" t="s">
        <v>452</v>
      </c>
      <c r="G73" s="49" t="s">
        <v>25</v>
      </c>
      <c r="H73" s="86" t="s">
        <v>26</v>
      </c>
      <c r="I73" s="50">
        <f>315700000-73000000</f>
        <v>242700000</v>
      </c>
      <c r="J73" s="11"/>
      <c r="K73" s="91">
        <v>42612</v>
      </c>
      <c r="L73" s="55">
        <f>K73+60</f>
        <v>42672</v>
      </c>
      <c r="M73" s="55">
        <f>L73+5</f>
        <v>42677</v>
      </c>
      <c r="N73" s="29">
        <v>150</v>
      </c>
      <c r="O73" s="55">
        <f>M73+N73</f>
        <v>42827</v>
      </c>
      <c r="P73" s="56">
        <v>81111811</v>
      </c>
      <c r="Q73" s="2" t="s">
        <v>453</v>
      </c>
      <c r="R73" s="68" t="s">
        <v>406</v>
      </c>
      <c r="S73" s="51"/>
      <c r="T73" s="2"/>
      <c r="U73" s="51"/>
      <c r="V73" s="52"/>
      <c r="W73" s="51"/>
      <c r="X73" s="52"/>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c r="DO73" s="53"/>
      <c r="DP73" s="53"/>
      <c r="DQ73" s="53"/>
      <c r="DR73" s="53"/>
      <c r="DS73" s="53"/>
      <c r="DT73" s="53"/>
      <c r="DU73" s="53"/>
      <c r="DV73" s="53"/>
      <c r="DW73" s="53"/>
      <c r="DX73" s="53"/>
      <c r="DY73" s="53"/>
      <c r="DZ73" s="53"/>
      <c r="EA73" s="53"/>
      <c r="EB73" s="53"/>
      <c r="EC73" s="53"/>
      <c r="ED73" s="53"/>
      <c r="EE73" s="53"/>
      <c r="EF73" s="53"/>
      <c r="EG73" s="53"/>
      <c r="EH73" s="53"/>
      <c r="EI73" s="53"/>
      <c r="EJ73" s="53"/>
      <c r="EK73" s="53"/>
      <c r="EL73" s="53"/>
      <c r="EM73" s="53"/>
      <c r="EN73" s="53"/>
      <c r="EO73" s="53"/>
      <c r="EP73" s="53"/>
      <c r="EQ73" s="53"/>
      <c r="ER73" s="53"/>
      <c r="ES73" s="53"/>
      <c r="ET73" s="53"/>
      <c r="EU73" s="53"/>
      <c r="EV73" s="53"/>
      <c r="EW73" s="53"/>
      <c r="EX73" s="53"/>
      <c r="EY73" s="53"/>
      <c r="EZ73" s="53"/>
      <c r="FA73" s="53"/>
      <c r="FB73" s="53"/>
      <c r="FC73" s="53"/>
      <c r="FD73" s="53"/>
      <c r="FE73" s="53"/>
      <c r="FF73" s="53"/>
      <c r="FG73" s="53"/>
      <c r="FH73" s="53"/>
      <c r="FI73" s="53"/>
      <c r="FJ73" s="53"/>
      <c r="FK73" s="53"/>
      <c r="FL73" s="53"/>
      <c r="FM73" s="53"/>
      <c r="FN73" s="53"/>
      <c r="FO73" s="53"/>
      <c r="FP73" s="53"/>
      <c r="FQ73" s="53"/>
      <c r="FR73" s="53"/>
      <c r="FS73" s="53"/>
      <c r="FT73" s="53"/>
      <c r="FU73" s="53"/>
      <c r="FV73" s="53"/>
      <c r="FW73" s="53"/>
      <c r="FX73" s="53"/>
      <c r="FY73" s="53"/>
      <c r="FZ73" s="53"/>
      <c r="GA73" s="53"/>
      <c r="GB73" s="53"/>
      <c r="GC73" s="53"/>
      <c r="GD73" s="53"/>
      <c r="GE73" s="53"/>
      <c r="GF73" s="53"/>
      <c r="GG73" s="53"/>
      <c r="GH73" s="53"/>
      <c r="GI73" s="53"/>
      <c r="GJ73" s="53"/>
      <c r="GK73" s="53"/>
      <c r="GL73" s="53"/>
      <c r="GM73" s="53"/>
      <c r="GN73" s="53"/>
      <c r="GO73" s="53"/>
      <c r="GP73" s="53"/>
      <c r="GQ73" s="53"/>
      <c r="GR73" s="53"/>
      <c r="GS73" s="53"/>
      <c r="GT73" s="53"/>
      <c r="GU73" s="53"/>
      <c r="GV73" s="53"/>
      <c r="GW73" s="53"/>
      <c r="GX73" s="53"/>
      <c r="GY73" s="53"/>
      <c r="GZ73" s="53"/>
      <c r="HA73" s="53"/>
      <c r="HB73" s="53"/>
      <c r="HC73" s="53"/>
      <c r="HD73" s="53"/>
      <c r="HE73" s="53"/>
      <c r="HF73" s="53"/>
      <c r="HG73" s="53"/>
      <c r="HH73" s="53"/>
      <c r="HI73" s="53"/>
      <c r="HJ73" s="53"/>
      <c r="HK73" s="53"/>
      <c r="HL73" s="53"/>
      <c r="HM73" s="53"/>
      <c r="HN73" s="53"/>
      <c r="HO73" s="53"/>
      <c r="HP73" s="53"/>
      <c r="HQ73" s="53"/>
      <c r="HR73" s="53"/>
      <c r="HS73" s="53"/>
      <c r="HT73" s="53"/>
      <c r="HU73" s="53"/>
      <c r="HV73" s="53"/>
      <c r="HW73" s="53"/>
      <c r="HX73" s="53"/>
      <c r="HY73" s="53"/>
      <c r="HZ73" s="53"/>
    </row>
    <row r="74" spans="1:234" s="38" customFormat="1" ht="117.75" customHeight="1" x14ac:dyDescent="0.2">
      <c r="A74" s="21">
        <f t="shared" si="3"/>
        <v>62</v>
      </c>
      <c r="B74" s="85" t="s">
        <v>85</v>
      </c>
      <c r="C74" s="86">
        <v>31102</v>
      </c>
      <c r="D74" s="76" t="s">
        <v>86</v>
      </c>
      <c r="E74" s="86">
        <v>311020301</v>
      </c>
      <c r="F74" s="26" t="s">
        <v>65</v>
      </c>
      <c r="G74" s="30" t="s">
        <v>30</v>
      </c>
      <c r="H74" s="2" t="s">
        <v>182</v>
      </c>
      <c r="I74" s="11">
        <v>10312330</v>
      </c>
      <c r="J74" s="11">
        <v>10312330</v>
      </c>
      <c r="K74" s="28">
        <v>42390</v>
      </c>
      <c r="L74" s="44">
        <v>42422</v>
      </c>
      <c r="M74" s="44">
        <v>42425</v>
      </c>
      <c r="N74" s="21">
        <v>300</v>
      </c>
      <c r="O74" s="44">
        <v>42728</v>
      </c>
      <c r="P74" s="41" t="s">
        <v>270</v>
      </c>
      <c r="Q74" s="87" t="s">
        <v>269</v>
      </c>
      <c r="R74" s="88" t="s">
        <v>87</v>
      </c>
      <c r="S74" s="64" t="s">
        <v>226</v>
      </c>
      <c r="T74" s="2" t="s">
        <v>271</v>
      </c>
      <c r="U74" s="33" t="s">
        <v>218</v>
      </c>
      <c r="V74" s="35" t="s">
        <v>217</v>
      </c>
      <c r="W74" s="36"/>
      <c r="X74" s="36"/>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37"/>
      <c r="EJ74" s="37"/>
      <c r="EK74" s="37"/>
      <c r="EL74" s="37"/>
      <c r="EM74" s="37"/>
      <c r="EN74" s="37"/>
      <c r="EO74" s="37"/>
      <c r="EP74" s="37"/>
      <c r="EQ74" s="37"/>
      <c r="ER74" s="37"/>
      <c r="ES74" s="37"/>
      <c r="ET74" s="37"/>
      <c r="EU74" s="37"/>
      <c r="EV74" s="37"/>
      <c r="EW74" s="37"/>
      <c r="EX74" s="37"/>
      <c r="EY74" s="37"/>
      <c r="EZ74" s="37"/>
      <c r="FA74" s="37"/>
      <c r="FB74" s="37"/>
      <c r="FC74" s="37"/>
      <c r="FD74" s="37"/>
      <c r="FE74" s="37"/>
      <c r="FF74" s="37"/>
      <c r="FG74" s="37"/>
      <c r="FH74" s="37"/>
      <c r="FI74" s="37"/>
      <c r="FJ74" s="37"/>
      <c r="FK74" s="37"/>
      <c r="FL74" s="37"/>
      <c r="FM74" s="37"/>
      <c r="FN74" s="37"/>
      <c r="FO74" s="37"/>
      <c r="FP74" s="37"/>
      <c r="FQ74" s="37"/>
      <c r="FR74" s="37"/>
      <c r="FS74" s="37"/>
      <c r="FT74" s="37"/>
      <c r="FU74" s="37"/>
      <c r="FV74" s="37"/>
      <c r="FW74" s="37"/>
      <c r="FX74" s="37"/>
      <c r="FY74" s="37"/>
      <c r="FZ74" s="37"/>
      <c r="GA74" s="37"/>
      <c r="GB74" s="37"/>
      <c r="GC74" s="37"/>
      <c r="GD74" s="37"/>
      <c r="GE74" s="37"/>
      <c r="GF74" s="37"/>
      <c r="GG74" s="37"/>
      <c r="GH74" s="37"/>
      <c r="GI74" s="37"/>
      <c r="GJ74" s="37"/>
      <c r="GK74" s="37"/>
      <c r="GL74" s="37"/>
      <c r="GM74" s="37"/>
      <c r="GN74" s="37"/>
      <c r="GO74" s="37"/>
      <c r="GP74" s="37"/>
      <c r="GQ74" s="37"/>
      <c r="GR74" s="37"/>
      <c r="GS74" s="37"/>
      <c r="GT74" s="37"/>
      <c r="GU74" s="37"/>
      <c r="GV74" s="37"/>
      <c r="GW74" s="37"/>
      <c r="GX74" s="37"/>
      <c r="GY74" s="37"/>
      <c r="GZ74" s="37"/>
      <c r="HA74" s="37"/>
      <c r="HB74" s="37"/>
      <c r="HC74" s="37"/>
      <c r="HD74" s="37"/>
      <c r="HE74" s="37"/>
      <c r="HF74" s="37"/>
      <c r="HG74" s="37"/>
      <c r="HH74" s="37"/>
      <c r="HI74" s="37"/>
      <c r="HJ74" s="37"/>
      <c r="HK74" s="37"/>
      <c r="HL74" s="37"/>
      <c r="HM74" s="37"/>
      <c r="HN74" s="37"/>
      <c r="HO74" s="37"/>
      <c r="HP74" s="37"/>
      <c r="HQ74" s="37"/>
      <c r="HR74" s="37"/>
      <c r="HS74" s="37"/>
      <c r="HT74" s="37"/>
      <c r="HU74" s="37"/>
      <c r="HV74" s="37"/>
      <c r="HW74" s="37"/>
      <c r="HX74" s="37"/>
      <c r="HY74" s="37"/>
      <c r="HZ74" s="37"/>
    </row>
    <row r="75" spans="1:234" s="38" customFormat="1" ht="185.25" customHeight="1" x14ac:dyDescent="0.2">
      <c r="A75" s="21">
        <f t="shared" si="3"/>
        <v>63</v>
      </c>
      <c r="B75" s="85" t="s">
        <v>85</v>
      </c>
      <c r="C75" s="86">
        <v>31202</v>
      </c>
      <c r="D75" s="76" t="s">
        <v>176</v>
      </c>
      <c r="E75" s="115">
        <v>3120204</v>
      </c>
      <c r="F75" s="121" t="s">
        <v>185</v>
      </c>
      <c r="G75" s="30" t="s">
        <v>30</v>
      </c>
      <c r="H75" s="85" t="s">
        <v>26</v>
      </c>
      <c r="I75" s="10">
        <v>13000000</v>
      </c>
      <c r="J75" s="10"/>
      <c r="K75" s="122">
        <v>42653</v>
      </c>
      <c r="L75" s="122">
        <v>42684</v>
      </c>
      <c r="M75" s="122">
        <v>42689</v>
      </c>
      <c r="N75" s="117">
        <v>90</v>
      </c>
      <c r="O75" s="122">
        <v>42732</v>
      </c>
      <c r="P75" s="123" t="s">
        <v>88</v>
      </c>
      <c r="Q75" s="85" t="s">
        <v>293</v>
      </c>
      <c r="R75" s="88" t="s">
        <v>89</v>
      </c>
      <c r="S75" s="64" t="s">
        <v>504</v>
      </c>
      <c r="T75" s="2"/>
      <c r="U75" s="94"/>
      <c r="V75" s="36"/>
      <c r="W75" s="36"/>
      <c r="X75" s="36"/>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c r="DJ75" s="37"/>
      <c r="DK75" s="37"/>
      <c r="DL75" s="37"/>
      <c r="DM75" s="37"/>
      <c r="DN75" s="37"/>
      <c r="DO75" s="37"/>
      <c r="DP75" s="37"/>
      <c r="DQ75" s="37"/>
      <c r="DR75" s="37"/>
      <c r="DS75" s="37"/>
      <c r="DT75" s="37"/>
      <c r="DU75" s="37"/>
      <c r="DV75" s="37"/>
      <c r="DW75" s="37"/>
      <c r="DX75" s="37"/>
      <c r="DY75" s="37"/>
      <c r="DZ75" s="37"/>
      <c r="EA75" s="37"/>
      <c r="EB75" s="37"/>
      <c r="EC75" s="37"/>
      <c r="ED75" s="37"/>
      <c r="EE75" s="37"/>
      <c r="EF75" s="37"/>
      <c r="EG75" s="37"/>
      <c r="EH75" s="37"/>
      <c r="EI75" s="37"/>
      <c r="EJ75" s="37"/>
      <c r="EK75" s="37"/>
      <c r="EL75" s="37"/>
      <c r="EM75" s="37"/>
      <c r="EN75" s="37"/>
      <c r="EO75" s="37"/>
      <c r="EP75" s="37"/>
      <c r="EQ75" s="37"/>
      <c r="ER75" s="37"/>
      <c r="ES75" s="37"/>
      <c r="ET75" s="37"/>
      <c r="EU75" s="37"/>
      <c r="EV75" s="37"/>
      <c r="EW75" s="37"/>
      <c r="EX75" s="37"/>
      <c r="EY75" s="37"/>
      <c r="EZ75" s="37"/>
      <c r="FA75" s="37"/>
      <c r="FB75" s="37"/>
      <c r="FC75" s="37"/>
      <c r="FD75" s="37"/>
      <c r="FE75" s="37"/>
      <c r="FF75" s="37"/>
      <c r="FG75" s="37"/>
      <c r="FH75" s="37"/>
      <c r="FI75" s="37"/>
      <c r="FJ75" s="37"/>
      <c r="FK75" s="37"/>
      <c r="FL75" s="37"/>
      <c r="FM75" s="37"/>
      <c r="FN75" s="37"/>
      <c r="FO75" s="37"/>
      <c r="FP75" s="37"/>
      <c r="FQ75" s="37"/>
      <c r="FR75" s="37"/>
      <c r="FS75" s="37"/>
      <c r="FT75" s="37"/>
      <c r="FU75" s="37"/>
      <c r="FV75" s="37"/>
      <c r="FW75" s="37"/>
      <c r="FX75" s="37"/>
      <c r="FY75" s="37"/>
      <c r="FZ75" s="37"/>
      <c r="GA75" s="37"/>
      <c r="GB75" s="37"/>
      <c r="GC75" s="37"/>
      <c r="GD75" s="37"/>
      <c r="GE75" s="37"/>
      <c r="GF75" s="37"/>
      <c r="GG75" s="37"/>
      <c r="GH75" s="37"/>
      <c r="GI75" s="37"/>
      <c r="GJ75" s="37"/>
      <c r="GK75" s="37"/>
      <c r="GL75" s="37"/>
      <c r="GM75" s="37"/>
      <c r="GN75" s="37"/>
      <c r="GO75" s="37"/>
      <c r="GP75" s="37"/>
      <c r="GQ75" s="37"/>
      <c r="GR75" s="37"/>
      <c r="GS75" s="37"/>
      <c r="GT75" s="37"/>
      <c r="GU75" s="37"/>
      <c r="GV75" s="37"/>
      <c r="GW75" s="37"/>
      <c r="GX75" s="37"/>
      <c r="GY75" s="37"/>
      <c r="GZ75" s="37"/>
      <c r="HA75" s="37"/>
      <c r="HB75" s="37"/>
      <c r="HC75" s="37"/>
      <c r="HD75" s="37"/>
      <c r="HE75" s="37"/>
      <c r="HF75" s="37"/>
      <c r="HG75" s="37"/>
      <c r="HH75" s="37"/>
      <c r="HI75" s="37"/>
      <c r="HJ75" s="37"/>
      <c r="HK75" s="37"/>
      <c r="HL75" s="37"/>
      <c r="HM75" s="37"/>
      <c r="HN75" s="37"/>
      <c r="HO75" s="37"/>
      <c r="HP75" s="37"/>
      <c r="HQ75" s="37"/>
      <c r="HR75" s="37"/>
      <c r="HS75" s="37"/>
      <c r="HT75" s="37"/>
      <c r="HU75" s="37"/>
      <c r="HV75" s="37"/>
      <c r="HW75" s="37"/>
      <c r="HX75" s="37"/>
      <c r="HY75" s="37"/>
      <c r="HZ75" s="37"/>
    </row>
    <row r="76" spans="1:234" s="38" customFormat="1" ht="86.25" customHeight="1" x14ac:dyDescent="0.2">
      <c r="A76" s="21">
        <f t="shared" si="3"/>
        <v>64</v>
      </c>
      <c r="B76" s="85" t="s">
        <v>85</v>
      </c>
      <c r="C76" s="86">
        <v>31202</v>
      </c>
      <c r="D76" s="76" t="s">
        <v>176</v>
      </c>
      <c r="E76" s="115">
        <v>3120217</v>
      </c>
      <c r="F76" s="121" t="s">
        <v>90</v>
      </c>
      <c r="G76" s="27" t="s">
        <v>181</v>
      </c>
      <c r="H76" s="85" t="s">
        <v>51</v>
      </c>
      <c r="I76" s="10">
        <v>64000000</v>
      </c>
      <c r="J76" s="10"/>
      <c r="K76" s="28">
        <v>42643</v>
      </c>
      <c r="L76" s="28">
        <v>42673</v>
      </c>
      <c r="M76" s="28" t="s">
        <v>584</v>
      </c>
      <c r="N76" s="42">
        <v>90</v>
      </c>
      <c r="O76" s="28">
        <v>42388</v>
      </c>
      <c r="P76" s="30" t="s">
        <v>585</v>
      </c>
      <c r="Q76" s="2" t="s">
        <v>586</v>
      </c>
      <c r="R76" s="88" t="s">
        <v>587</v>
      </c>
      <c r="S76" s="64" t="s">
        <v>504</v>
      </c>
      <c r="T76" s="2"/>
      <c r="U76" s="33"/>
      <c r="V76" s="36"/>
      <c r="W76" s="36"/>
      <c r="X76" s="36"/>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7"/>
      <c r="FL76" s="37"/>
      <c r="FM76" s="37"/>
      <c r="FN76" s="37"/>
      <c r="FO76" s="37"/>
      <c r="FP76" s="37"/>
      <c r="FQ76" s="37"/>
      <c r="FR76" s="37"/>
      <c r="FS76" s="37"/>
      <c r="FT76" s="37"/>
      <c r="FU76" s="37"/>
      <c r="FV76" s="37"/>
      <c r="FW76" s="37"/>
      <c r="FX76" s="37"/>
      <c r="FY76" s="37"/>
      <c r="FZ76" s="37"/>
      <c r="GA76" s="37"/>
      <c r="GB76" s="37"/>
      <c r="GC76" s="37"/>
      <c r="GD76" s="37"/>
      <c r="GE76" s="37"/>
      <c r="GF76" s="37"/>
      <c r="GG76" s="37"/>
      <c r="GH76" s="37"/>
      <c r="GI76" s="37"/>
      <c r="GJ76" s="37"/>
      <c r="GK76" s="37"/>
      <c r="GL76" s="37"/>
      <c r="GM76" s="37"/>
      <c r="GN76" s="37"/>
      <c r="GO76" s="37"/>
      <c r="GP76" s="37"/>
      <c r="GQ76" s="37"/>
      <c r="GR76" s="37"/>
      <c r="GS76" s="37"/>
      <c r="GT76" s="37"/>
      <c r="GU76" s="37"/>
      <c r="GV76" s="37"/>
      <c r="GW76" s="37"/>
      <c r="GX76" s="37"/>
      <c r="GY76" s="37"/>
      <c r="GZ76" s="37"/>
      <c r="HA76" s="37"/>
      <c r="HB76" s="37"/>
      <c r="HC76" s="37"/>
      <c r="HD76" s="37"/>
      <c r="HE76" s="37"/>
      <c r="HF76" s="37"/>
      <c r="HG76" s="37"/>
      <c r="HH76" s="37"/>
      <c r="HI76" s="37"/>
      <c r="HJ76" s="37"/>
      <c r="HK76" s="37"/>
      <c r="HL76" s="37"/>
      <c r="HM76" s="37"/>
      <c r="HN76" s="37"/>
      <c r="HO76" s="37"/>
      <c r="HP76" s="37"/>
      <c r="HQ76" s="37"/>
      <c r="HR76" s="37"/>
      <c r="HS76" s="37"/>
      <c r="HT76" s="37"/>
      <c r="HU76" s="37"/>
      <c r="HV76" s="37"/>
      <c r="HW76" s="37"/>
      <c r="HX76" s="37"/>
      <c r="HY76" s="37"/>
      <c r="HZ76" s="37"/>
    </row>
    <row r="77" spans="1:234" s="38" customFormat="1" ht="78" customHeight="1" x14ac:dyDescent="0.2">
      <c r="A77" s="21">
        <f t="shared" si="3"/>
        <v>65</v>
      </c>
      <c r="B77" s="85" t="s">
        <v>85</v>
      </c>
      <c r="C77" s="86">
        <v>31202</v>
      </c>
      <c r="D77" s="24" t="s">
        <v>176</v>
      </c>
      <c r="E77" s="115">
        <v>3120204</v>
      </c>
      <c r="F77" s="96" t="s">
        <v>185</v>
      </c>
      <c r="G77" s="30" t="s">
        <v>92</v>
      </c>
      <c r="H77" s="85" t="s">
        <v>51</v>
      </c>
      <c r="I77" s="10">
        <v>20800000</v>
      </c>
      <c r="J77" s="10"/>
      <c r="K77" s="122">
        <v>42628</v>
      </c>
      <c r="L77" s="122">
        <f>K77+45</f>
        <v>42673</v>
      </c>
      <c r="M77" s="122">
        <f>L77+5</f>
        <v>42678</v>
      </c>
      <c r="N77" s="117">
        <v>60</v>
      </c>
      <c r="O77" s="122">
        <f>M77+N77</f>
        <v>42738</v>
      </c>
      <c r="P77" s="46" t="s">
        <v>93</v>
      </c>
      <c r="Q77" s="85" t="s">
        <v>294</v>
      </c>
      <c r="R77" s="13" t="s">
        <v>94</v>
      </c>
      <c r="S77" s="64" t="s">
        <v>226</v>
      </c>
      <c r="T77" s="2"/>
      <c r="U77" s="94"/>
      <c r="V77" s="36"/>
      <c r="W77" s="36"/>
      <c r="X77" s="36"/>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37"/>
      <c r="FQ77" s="37"/>
      <c r="FR77" s="37"/>
      <c r="FS77" s="37"/>
      <c r="FT77" s="37"/>
      <c r="FU77" s="37"/>
      <c r="FV77" s="37"/>
      <c r="FW77" s="37"/>
      <c r="FX77" s="37"/>
      <c r="FY77" s="37"/>
      <c r="FZ77" s="37"/>
      <c r="GA77" s="37"/>
      <c r="GB77" s="37"/>
      <c r="GC77" s="37"/>
      <c r="GD77" s="37"/>
      <c r="GE77" s="37"/>
      <c r="GF77" s="37"/>
      <c r="GG77" s="37"/>
      <c r="GH77" s="37"/>
      <c r="GI77" s="37"/>
      <c r="GJ77" s="37"/>
      <c r="GK77" s="37"/>
      <c r="GL77" s="37"/>
      <c r="GM77" s="37"/>
      <c r="GN77" s="37"/>
      <c r="GO77" s="37"/>
      <c r="GP77" s="37"/>
      <c r="GQ77" s="37"/>
      <c r="GR77" s="37"/>
      <c r="GS77" s="37"/>
      <c r="GT77" s="37"/>
      <c r="GU77" s="37"/>
      <c r="GV77" s="37"/>
      <c r="GW77" s="37"/>
      <c r="GX77" s="37"/>
      <c r="GY77" s="37"/>
      <c r="GZ77" s="37"/>
      <c r="HA77" s="37"/>
      <c r="HB77" s="37"/>
      <c r="HC77" s="37"/>
      <c r="HD77" s="37"/>
      <c r="HE77" s="37"/>
      <c r="HF77" s="37"/>
      <c r="HG77" s="37"/>
      <c r="HH77" s="37"/>
      <c r="HI77" s="37"/>
      <c r="HJ77" s="37"/>
      <c r="HK77" s="37"/>
      <c r="HL77" s="37"/>
      <c r="HM77" s="37"/>
      <c r="HN77" s="37"/>
      <c r="HO77" s="37"/>
      <c r="HP77" s="37"/>
      <c r="HQ77" s="37"/>
      <c r="HR77" s="37"/>
      <c r="HS77" s="37"/>
      <c r="HT77" s="37"/>
      <c r="HU77" s="37"/>
      <c r="HV77" s="37"/>
      <c r="HW77" s="37"/>
      <c r="HX77" s="37"/>
      <c r="HY77" s="37"/>
      <c r="HZ77" s="37"/>
    </row>
    <row r="78" spans="1:234" s="80" customFormat="1" ht="132.75" customHeight="1" x14ac:dyDescent="0.2">
      <c r="A78" s="21">
        <f t="shared" si="3"/>
        <v>66</v>
      </c>
      <c r="B78" s="85" t="s">
        <v>85</v>
      </c>
      <c r="C78" s="86">
        <v>31202</v>
      </c>
      <c r="D78" s="76" t="s">
        <v>176</v>
      </c>
      <c r="E78" s="124">
        <v>3120204</v>
      </c>
      <c r="F78" s="121" t="s">
        <v>185</v>
      </c>
      <c r="G78" s="30" t="s">
        <v>92</v>
      </c>
      <c r="H78" s="85" t="s">
        <v>51</v>
      </c>
      <c r="I78" s="9">
        <v>8608151</v>
      </c>
      <c r="J78" s="9">
        <v>8608151</v>
      </c>
      <c r="K78" s="28">
        <v>42367</v>
      </c>
      <c r="L78" s="125">
        <v>42416</v>
      </c>
      <c r="M78" s="44">
        <v>42431</v>
      </c>
      <c r="N78" s="21" t="s">
        <v>248</v>
      </c>
      <c r="O78" s="44">
        <v>42461</v>
      </c>
      <c r="P78" s="19" t="s">
        <v>249</v>
      </c>
      <c r="Q78" s="31" t="s">
        <v>247</v>
      </c>
      <c r="R78" s="88" t="s">
        <v>91</v>
      </c>
      <c r="S78" s="64" t="s">
        <v>226</v>
      </c>
      <c r="T78" s="2" t="s">
        <v>250</v>
      </c>
      <c r="U78" s="33" t="s">
        <v>218</v>
      </c>
      <c r="V78" s="36" t="s">
        <v>458</v>
      </c>
      <c r="W78" s="35" t="s">
        <v>251</v>
      </c>
      <c r="X78" s="36"/>
      <c r="Y78" s="109"/>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c r="HM78" s="37"/>
      <c r="HN78" s="37"/>
      <c r="HO78" s="37"/>
      <c r="HP78" s="37"/>
      <c r="HQ78" s="37"/>
      <c r="HR78" s="37"/>
      <c r="HS78" s="37"/>
      <c r="HT78" s="37"/>
      <c r="HU78" s="37"/>
      <c r="HV78" s="37"/>
      <c r="HW78" s="37"/>
      <c r="HX78" s="37"/>
      <c r="HY78" s="37"/>
      <c r="HZ78" s="37"/>
    </row>
    <row r="79" spans="1:234" s="38" customFormat="1" ht="140.25" customHeight="1" x14ac:dyDescent="0.2">
      <c r="A79" s="21">
        <f t="shared" si="3"/>
        <v>67</v>
      </c>
      <c r="B79" s="85" t="s">
        <v>85</v>
      </c>
      <c r="C79" s="86">
        <v>31202</v>
      </c>
      <c r="D79" s="24" t="s">
        <v>176</v>
      </c>
      <c r="E79" s="115">
        <v>3120204</v>
      </c>
      <c r="F79" s="121" t="s">
        <v>185</v>
      </c>
      <c r="G79" s="30" t="s">
        <v>92</v>
      </c>
      <c r="H79" s="85" t="s">
        <v>51</v>
      </c>
      <c r="I79" s="10">
        <f>15600000-I78</f>
        <v>6991849</v>
      </c>
      <c r="J79" s="10"/>
      <c r="K79" s="28">
        <v>42367</v>
      </c>
      <c r="L79" s="28">
        <v>42429</v>
      </c>
      <c r="M79" s="28">
        <v>42420</v>
      </c>
      <c r="N79" s="42">
        <v>300</v>
      </c>
      <c r="O79" s="28">
        <v>42716</v>
      </c>
      <c r="P79" s="126" t="s">
        <v>95</v>
      </c>
      <c r="Q79" s="85" t="s">
        <v>420</v>
      </c>
      <c r="R79" s="88" t="s">
        <v>91</v>
      </c>
      <c r="S79" s="64" t="s">
        <v>226</v>
      </c>
      <c r="T79" s="2" t="s">
        <v>457</v>
      </c>
      <c r="U79" s="35"/>
      <c r="V79" s="33"/>
      <c r="W79" s="36"/>
      <c r="X79" s="36"/>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c r="EJ79" s="37"/>
      <c r="EK79" s="37"/>
      <c r="EL79" s="37"/>
      <c r="EM79" s="37"/>
      <c r="EN79" s="37"/>
      <c r="EO79" s="37"/>
      <c r="EP79" s="37"/>
      <c r="EQ79" s="37"/>
      <c r="ER79" s="37"/>
      <c r="ES79" s="37"/>
      <c r="ET79" s="37"/>
      <c r="EU79" s="37"/>
      <c r="EV79" s="37"/>
      <c r="EW79" s="37"/>
      <c r="EX79" s="37"/>
      <c r="EY79" s="37"/>
      <c r="EZ79" s="37"/>
      <c r="FA79" s="37"/>
      <c r="FB79" s="37"/>
      <c r="FC79" s="37"/>
      <c r="FD79" s="37"/>
      <c r="FE79" s="37"/>
      <c r="FF79" s="37"/>
      <c r="FG79" s="37"/>
      <c r="FH79" s="37"/>
      <c r="FI79" s="37"/>
      <c r="FJ79" s="37"/>
      <c r="FK79" s="37"/>
      <c r="FL79" s="37"/>
      <c r="FM79" s="37"/>
      <c r="FN79" s="37"/>
      <c r="FO79" s="37"/>
      <c r="FP79" s="37"/>
      <c r="FQ79" s="37"/>
      <c r="FR79" s="37"/>
      <c r="FS79" s="37"/>
      <c r="FT79" s="37"/>
      <c r="FU79" s="37"/>
      <c r="FV79" s="37"/>
      <c r="FW79" s="37"/>
      <c r="FX79" s="37"/>
      <c r="FY79" s="37"/>
      <c r="FZ79" s="37"/>
      <c r="GA79" s="37"/>
      <c r="GB79" s="37"/>
      <c r="GC79" s="37"/>
      <c r="GD79" s="37"/>
      <c r="GE79" s="37"/>
      <c r="GF79" s="37"/>
      <c r="GG79" s="37"/>
      <c r="GH79" s="37"/>
      <c r="GI79" s="37"/>
      <c r="GJ79" s="37"/>
      <c r="GK79" s="37"/>
      <c r="GL79" s="37"/>
      <c r="GM79" s="37"/>
      <c r="GN79" s="37"/>
      <c r="GO79" s="37"/>
      <c r="GP79" s="37"/>
      <c r="GQ79" s="37"/>
      <c r="GR79" s="37"/>
      <c r="GS79" s="37"/>
      <c r="GT79" s="37"/>
      <c r="GU79" s="37"/>
      <c r="GV79" s="37"/>
      <c r="GW79" s="37"/>
      <c r="GX79" s="37"/>
      <c r="GY79" s="37"/>
      <c r="GZ79" s="37"/>
      <c r="HA79" s="37"/>
      <c r="HB79" s="37"/>
      <c r="HC79" s="37"/>
      <c r="HD79" s="37"/>
      <c r="HE79" s="37"/>
      <c r="HF79" s="37"/>
      <c r="HG79" s="37"/>
      <c r="HH79" s="37"/>
      <c r="HI79" s="37"/>
      <c r="HJ79" s="37"/>
      <c r="HK79" s="37"/>
      <c r="HL79" s="37"/>
      <c r="HM79" s="37"/>
      <c r="HN79" s="37"/>
      <c r="HO79" s="37"/>
      <c r="HP79" s="37"/>
      <c r="HQ79" s="37"/>
      <c r="HR79" s="37"/>
      <c r="HS79" s="37"/>
      <c r="HT79" s="37"/>
      <c r="HU79" s="37"/>
      <c r="HV79" s="37"/>
      <c r="HW79" s="37"/>
      <c r="HX79" s="37"/>
      <c r="HY79" s="37"/>
      <c r="HZ79" s="37"/>
    </row>
    <row r="80" spans="1:234" s="38" customFormat="1" ht="99.75" customHeight="1" x14ac:dyDescent="0.2">
      <c r="A80" s="21">
        <f t="shared" si="3"/>
        <v>68</v>
      </c>
      <c r="B80" s="85" t="s">
        <v>85</v>
      </c>
      <c r="C80" s="86">
        <v>31202</v>
      </c>
      <c r="D80" s="24" t="s">
        <v>176</v>
      </c>
      <c r="E80" s="115">
        <v>3120204</v>
      </c>
      <c r="F80" s="121" t="s">
        <v>185</v>
      </c>
      <c r="G80" s="30" t="s">
        <v>92</v>
      </c>
      <c r="H80" s="85" t="s">
        <v>51</v>
      </c>
      <c r="I80" s="10">
        <f>8320000-280000-878000-1107000</f>
        <v>6055000</v>
      </c>
      <c r="J80" s="10"/>
      <c r="K80" s="28">
        <v>42367</v>
      </c>
      <c r="L80" s="28">
        <v>42429</v>
      </c>
      <c r="M80" s="28">
        <v>42420</v>
      </c>
      <c r="N80" s="42">
        <v>300</v>
      </c>
      <c r="O80" s="28">
        <v>42716</v>
      </c>
      <c r="P80" s="126" t="s">
        <v>95</v>
      </c>
      <c r="Q80" s="85" t="s">
        <v>545</v>
      </c>
      <c r="R80" s="13" t="s">
        <v>96</v>
      </c>
      <c r="S80" s="64" t="s">
        <v>226</v>
      </c>
      <c r="T80" s="2" t="s">
        <v>460</v>
      </c>
      <c r="U80" s="35"/>
      <c r="V80" s="36"/>
      <c r="W80" s="36"/>
      <c r="X80" s="36"/>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37"/>
      <c r="EP80" s="37"/>
      <c r="EQ80" s="37"/>
      <c r="ER80" s="37"/>
      <c r="ES80" s="37"/>
      <c r="ET80" s="37"/>
      <c r="EU80" s="37"/>
      <c r="EV80" s="37"/>
      <c r="EW80" s="37"/>
      <c r="EX80" s="37"/>
      <c r="EY80" s="37"/>
      <c r="EZ80" s="37"/>
      <c r="FA80" s="37"/>
      <c r="FB80" s="37"/>
      <c r="FC80" s="37"/>
      <c r="FD80" s="37"/>
      <c r="FE80" s="37"/>
      <c r="FF80" s="37"/>
      <c r="FG80" s="37"/>
      <c r="FH80" s="37"/>
      <c r="FI80" s="37"/>
      <c r="FJ80" s="37"/>
      <c r="FK80" s="37"/>
      <c r="FL80" s="37"/>
      <c r="FM80" s="37"/>
      <c r="FN80" s="37"/>
      <c r="FO80" s="37"/>
      <c r="FP80" s="37"/>
      <c r="FQ80" s="37"/>
      <c r="FR80" s="37"/>
      <c r="FS80" s="37"/>
      <c r="FT80" s="37"/>
      <c r="FU80" s="37"/>
      <c r="FV80" s="37"/>
      <c r="FW80" s="37"/>
      <c r="FX80" s="37"/>
      <c r="FY80" s="37"/>
      <c r="FZ80" s="37"/>
      <c r="GA80" s="37"/>
      <c r="GB80" s="37"/>
      <c r="GC80" s="37"/>
      <c r="GD80" s="37"/>
      <c r="GE80" s="37"/>
      <c r="GF80" s="37"/>
      <c r="GG80" s="37"/>
      <c r="GH80" s="37"/>
      <c r="GI80" s="37"/>
      <c r="GJ80" s="37"/>
      <c r="GK80" s="37"/>
      <c r="GL80" s="37"/>
      <c r="GM80" s="37"/>
      <c r="GN80" s="37"/>
      <c r="GO80" s="37"/>
      <c r="GP80" s="37"/>
      <c r="GQ80" s="37"/>
      <c r="GR80" s="37"/>
      <c r="GS80" s="37"/>
      <c r="GT80" s="37"/>
      <c r="GU80" s="37"/>
      <c r="GV80" s="37"/>
      <c r="GW80" s="37"/>
      <c r="GX80" s="37"/>
      <c r="GY80" s="37"/>
      <c r="GZ80" s="37"/>
      <c r="HA80" s="37"/>
      <c r="HB80" s="37"/>
      <c r="HC80" s="37"/>
      <c r="HD80" s="37"/>
      <c r="HE80" s="37"/>
      <c r="HF80" s="37"/>
      <c r="HG80" s="37"/>
      <c r="HH80" s="37"/>
      <c r="HI80" s="37"/>
      <c r="HJ80" s="37"/>
      <c r="HK80" s="37"/>
      <c r="HL80" s="37"/>
      <c r="HM80" s="37"/>
      <c r="HN80" s="37"/>
      <c r="HO80" s="37"/>
      <c r="HP80" s="37"/>
      <c r="HQ80" s="37"/>
      <c r="HR80" s="37"/>
      <c r="HS80" s="37"/>
      <c r="HT80" s="37"/>
      <c r="HU80" s="37"/>
      <c r="HV80" s="37"/>
      <c r="HW80" s="37"/>
      <c r="HX80" s="37"/>
      <c r="HY80" s="37"/>
      <c r="HZ80" s="37"/>
    </row>
    <row r="81" spans="1:234" s="38" customFormat="1" ht="129.75" customHeight="1" x14ac:dyDescent="0.2">
      <c r="A81" s="21">
        <f t="shared" si="3"/>
        <v>69</v>
      </c>
      <c r="B81" s="85" t="s">
        <v>85</v>
      </c>
      <c r="C81" s="86">
        <v>31202</v>
      </c>
      <c r="D81" s="24" t="s">
        <v>176</v>
      </c>
      <c r="E81" s="115">
        <v>3120204</v>
      </c>
      <c r="F81" s="121" t="s">
        <v>185</v>
      </c>
      <c r="G81" s="30" t="s">
        <v>66</v>
      </c>
      <c r="H81" s="85" t="s">
        <v>51</v>
      </c>
      <c r="I81" s="10">
        <v>280000</v>
      </c>
      <c r="J81" s="10">
        <v>280000</v>
      </c>
      <c r="K81" s="28">
        <v>42579</v>
      </c>
      <c r="L81" s="28">
        <v>42608</v>
      </c>
      <c r="M81" s="28">
        <v>42613</v>
      </c>
      <c r="N81" s="42">
        <v>365</v>
      </c>
      <c r="O81" s="28">
        <v>42977</v>
      </c>
      <c r="P81" s="126" t="s">
        <v>95</v>
      </c>
      <c r="Q81" s="85" t="s">
        <v>522</v>
      </c>
      <c r="R81" s="13" t="s">
        <v>96</v>
      </c>
      <c r="S81" s="64" t="s">
        <v>523</v>
      </c>
      <c r="T81" s="2" t="s">
        <v>678</v>
      </c>
      <c r="U81" s="35" t="s">
        <v>218</v>
      </c>
      <c r="V81" s="36"/>
      <c r="W81" s="36"/>
      <c r="X81" s="36"/>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c r="DL81" s="37"/>
      <c r="DM81" s="37"/>
      <c r="DN81" s="37"/>
      <c r="DO81" s="37"/>
      <c r="DP81" s="37"/>
      <c r="DQ81" s="37"/>
      <c r="DR81" s="37"/>
      <c r="DS81" s="37"/>
      <c r="DT81" s="37"/>
      <c r="DU81" s="37"/>
      <c r="DV81" s="37"/>
      <c r="DW81" s="37"/>
      <c r="DX81" s="37"/>
      <c r="DY81" s="37"/>
      <c r="DZ81" s="37"/>
      <c r="EA81" s="37"/>
      <c r="EB81" s="37"/>
      <c r="EC81" s="37"/>
      <c r="ED81" s="37"/>
      <c r="EE81" s="37"/>
      <c r="EF81" s="37"/>
      <c r="EG81" s="37"/>
      <c r="EH81" s="37"/>
      <c r="EI81" s="37"/>
      <c r="EJ81" s="37"/>
      <c r="EK81" s="37"/>
      <c r="EL81" s="37"/>
      <c r="EM81" s="37"/>
      <c r="EN81" s="37"/>
      <c r="EO81" s="37"/>
      <c r="EP81" s="37"/>
      <c r="EQ81" s="37"/>
      <c r="ER81" s="37"/>
      <c r="ES81" s="37"/>
      <c r="ET81" s="37"/>
      <c r="EU81" s="37"/>
      <c r="EV81" s="37"/>
      <c r="EW81" s="37"/>
      <c r="EX81" s="37"/>
      <c r="EY81" s="37"/>
      <c r="EZ81" s="37"/>
      <c r="FA81" s="37"/>
      <c r="FB81" s="37"/>
      <c r="FC81" s="37"/>
      <c r="FD81" s="37"/>
      <c r="FE81" s="37"/>
      <c r="FF81" s="37"/>
      <c r="FG81" s="37"/>
      <c r="FH81" s="37"/>
      <c r="FI81" s="37"/>
      <c r="FJ81" s="37"/>
      <c r="FK81" s="37"/>
      <c r="FL81" s="37"/>
      <c r="FM81" s="37"/>
      <c r="FN81" s="37"/>
      <c r="FO81" s="37"/>
      <c r="FP81" s="37"/>
      <c r="FQ81" s="37"/>
      <c r="FR81" s="37"/>
      <c r="FS81" s="37"/>
      <c r="FT81" s="37"/>
      <c r="FU81" s="37"/>
      <c r="FV81" s="37"/>
      <c r="FW81" s="37"/>
      <c r="FX81" s="37"/>
      <c r="FY81" s="37"/>
      <c r="FZ81" s="37"/>
      <c r="GA81" s="37"/>
      <c r="GB81" s="37"/>
      <c r="GC81" s="37"/>
      <c r="GD81" s="37"/>
      <c r="GE81" s="37"/>
      <c r="GF81" s="37"/>
      <c r="GG81" s="37"/>
      <c r="GH81" s="37"/>
      <c r="GI81" s="37"/>
      <c r="GJ81" s="37"/>
      <c r="GK81" s="37"/>
      <c r="GL81" s="37"/>
      <c r="GM81" s="37"/>
      <c r="GN81" s="37"/>
      <c r="GO81" s="37"/>
      <c r="GP81" s="37"/>
      <c r="GQ81" s="37"/>
      <c r="GR81" s="37"/>
      <c r="GS81" s="37"/>
      <c r="GT81" s="37"/>
      <c r="GU81" s="37"/>
      <c r="GV81" s="37"/>
      <c r="GW81" s="37"/>
      <c r="GX81" s="37"/>
      <c r="GY81" s="37"/>
      <c r="GZ81" s="37"/>
      <c r="HA81" s="37"/>
      <c r="HB81" s="37"/>
      <c r="HC81" s="37"/>
      <c r="HD81" s="37"/>
      <c r="HE81" s="37"/>
      <c r="HF81" s="37"/>
      <c r="HG81" s="37"/>
      <c r="HH81" s="37"/>
      <c r="HI81" s="37"/>
      <c r="HJ81" s="37"/>
      <c r="HK81" s="37"/>
      <c r="HL81" s="37"/>
      <c r="HM81" s="37"/>
      <c r="HN81" s="37"/>
      <c r="HO81" s="37"/>
      <c r="HP81" s="37"/>
      <c r="HQ81" s="37"/>
      <c r="HR81" s="37"/>
      <c r="HS81" s="37"/>
      <c r="HT81" s="37"/>
      <c r="HU81" s="37"/>
      <c r="HV81" s="37"/>
      <c r="HW81" s="37"/>
      <c r="HX81" s="37"/>
      <c r="HY81" s="37"/>
      <c r="HZ81" s="37"/>
    </row>
    <row r="82" spans="1:234" s="38" customFormat="1" ht="129.75" customHeight="1" x14ac:dyDescent="0.2">
      <c r="A82" s="21">
        <f t="shared" si="3"/>
        <v>70</v>
      </c>
      <c r="B82" s="85" t="s">
        <v>85</v>
      </c>
      <c r="C82" s="86">
        <v>31202</v>
      </c>
      <c r="D82" s="24" t="s">
        <v>176</v>
      </c>
      <c r="E82" s="115">
        <v>3120204</v>
      </c>
      <c r="F82" s="121" t="s">
        <v>185</v>
      </c>
      <c r="G82" s="30" t="s">
        <v>66</v>
      </c>
      <c r="H82" s="85" t="s">
        <v>51</v>
      </c>
      <c r="I82" s="10">
        <f>+J82</f>
        <v>878000</v>
      </c>
      <c r="J82" s="10">
        <v>878000</v>
      </c>
      <c r="K82" s="28">
        <v>42579</v>
      </c>
      <c r="L82" s="28">
        <v>42605</v>
      </c>
      <c r="M82" s="28">
        <v>42610</v>
      </c>
      <c r="N82" s="42">
        <v>365</v>
      </c>
      <c r="O82" s="28">
        <v>42974</v>
      </c>
      <c r="P82" s="126" t="s">
        <v>95</v>
      </c>
      <c r="Q82" s="85" t="s">
        <v>524</v>
      </c>
      <c r="R82" s="13" t="s">
        <v>96</v>
      </c>
      <c r="S82" s="64" t="s">
        <v>523</v>
      </c>
      <c r="T82" s="2" t="s">
        <v>674</v>
      </c>
      <c r="U82" s="35" t="s">
        <v>218</v>
      </c>
      <c r="V82" s="36"/>
      <c r="W82" s="36"/>
      <c r="X82" s="36"/>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c r="HP82" s="37"/>
      <c r="HQ82" s="37"/>
      <c r="HR82" s="37"/>
      <c r="HS82" s="37"/>
      <c r="HT82" s="37"/>
      <c r="HU82" s="37"/>
      <c r="HV82" s="37"/>
      <c r="HW82" s="37"/>
      <c r="HX82" s="37"/>
      <c r="HY82" s="37"/>
      <c r="HZ82" s="37"/>
    </row>
    <row r="83" spans="1:234" s="38" customFormat="1" ht="129.75" customHeight="1" x14ac:dyDescent="0.2">
      <c r="A83" s="21">
        <f t="shared" si="3"/>
        <v>71</v>
      </c>
      <c r="B83" s="85" t="s">
        <v>85</v>
      </c>
      <c r="C83" s="86">
        <v>31202</v>
      </c>
      <c r="D83" s="24" t="s">
        <v>176</v>
      </c>
      <c r="E83" s="115">
        <v>3120204</v>
      </c>
      <c r="F83" s="121" t="s">
        <v>185</v>
      </c>
      <c r="G83" s="30" t="s">
        <v>66</v>
      </c>
      <c r="H83" s="85" t="s">
        <v>51</v>
      </c>
      <c r="I83" s="10">
        <v>1107000</v>
      </c>
      <c r="J83" s="10"/>
      <c r="K83" s="28">
        <v>42593</v>
      </c>
      <c r="L83" s="28">
        <v>42624</v>
      </c>
      <c r="M83" s="28">
        <v>42629</v>
      </c>
      <c r="N83" s="42">
        <v>365</v>
      </c>
      <c r="O83" s="28">
        <f>+M83+N83</f>
        <v>42994</v>
      </c>
      <c r="P83" s="126" t="s">
        <v>95</v>
      </c>
      <c r="Q83" s="85" t="s">
        <v>529</v>
      </c>
      <c r="R83" s="13" t="s">
        <v>96</v>
      </c>
      <c r="S83" s="64" t="s">
        <v>523</v>
      </c>
      <c r="T83" s="2" t="s">
        <v>530</v>
      </c>
      <c r="U83" s="35" t="s">
        <v>375</v>
      </c>
      <c r="V83" s="36"/>
      <c r="W83" s="36"/>
      <c r="X83" s="36"/>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c r="HJ83" s="37"/>
      <c r="HK83" s="37"/>
      <c r="HL83" s="37"/>
      <c r="HM83" s="37"/>
      <c r="HN83" s="37"/>
      <c r="HO83" s="37"/>
      <c r="HP83" s="37"/>
      <c r="HQ83" s="37"/>
      <c r="HR83" s="37"/>
      <c r="HS83" s="37"/>
      <c r="HT83" s="37"/>
      <c r="HU83" s="37"/>
      <c r="HV83" s="37"/>
      <c r="HW83" s="37"/>
      <c r="HX83" s="37"/>
      <c r="HY83" s="37"/>
      <c r="HZ83" s="37"/>
    </row>
    <row r="84" spans="1:234" s="38" customFormat="1" ht="329.25" customHeight="1" x14ac:dyDescent="0.2">
      <c r="A84" s="21">
        <f t="shared" si="3"/>
        <v>72</v>
      </c>
      <c r="B84" s="85" t="s">
        <v>85</v>
      </c>
      <c r="C84" s="86">
        <v>31202</v>
      </c>
      <c r="D84" s="24" t="s">
        <v>176</v>
      </c>
      <c r="E84" s="115">
        <v>3120204</v>
      </c>
      <c r="F84" s="96" t="s">
        <v>185</v>
      </c>
      <c r="G84" s="30" t="s">
        <v>92</v>
      </c>
      <c r="H84" s="85" t="s">
        <v>51</v>
      </c>
      <c r="I84" s="11">
        <v>1010000</v>
      </c>
      <c r="J84" s="11">
        <v>1010000</v>
      </c>
      <c r="K84" s="28">
        <v>42367</v>
      </c>
      <c r="L84" s="44">
        <v>42422</v>
      </c>
      <c r="M84" s="44">
        <v>42425</v>
      </c>
      <c r="N84" s="21">
        <v>365</v>
      </c>
      <c r="O84" s="44">
        <v>42790</v>
      </c>
      <c r="P84" s="61" t="s">
        <v>268</v>
      </c>
      <c r="Q84" s="187" t="s">
        <v>267</v>
      </c>
      <c r="R84" s="13" t="s">
        <v>96</v>
      </c>
      <c r="S84" s="64" t="s">
        <v>226</v>
      </c>
      <c r="T84" s="2" t="s">
        <v>459</v>
      </c>
      <c r="U84" s="33" t="s">
        <v>218</v>
      </c>
      <c r="V84" s="36"/>
      <c r="W84" s="35" t="s">
        <v>217</v>
      </c>
      <c r="X84" s="36"/>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c r="HO84" s="37"/>
      <c r="HP84" s="37"/>
      <c r="HQ84" s="37"/>
      <c r="HR84" s="37"/>
      <c r="HS84" s="37"/>
      <c r="HT84" s="37"/>
      <c r="HU84" s="37"/>
      <c r="HV84" s="37"/>
      <c r="HW84" s="37"/>
      <c r="HX84" s="37"/>
      <c r="HY84" s="37"/>
      <c r="HZ84" s="37"/>
    </row>
    <row r="85" spans="1:234" s="43" customFormat="1" ht="209.25" customHeight="1" x14ac:dyDescent="0.2">
      <c r="A85" s="21">
        <f t="shared" si="3"/>
        <v>73</v>
      </c>
      <c r="B85" s="85" t="s">
        <v>85</v>
      </c>
      <c r="C85" s="49">
        <v>33</v>
      </c>
      <c r="D85" s="2" t="s">
        <v>24</v>
      </c>
      <c r="E85" s="93" t="s">
        <v>441</v>
      </c>
      <c r="F85" s="27" t="s">
        <v>442</v>
      </c>
      <c r="G85" s="30" t="s">
        <v>25</v>
      </c>
      <c r="H85" s="85" t="s">
        <v>26</v>
      </c>
      <c r="I85" s="10">
        <v>152720000</v>
      </c>
      <c r="J85" s="10">
        <v>152720000</v>
      </c>
      <c r="K85" s="28">
        <v>42418</v>
      </c>
      <c r="L85" s="28">
        <v>42563</v>
      </c>
      <c r="M85" s="28">
        <v>42579</v>
      </c>
      <c r="N85" s="49">
        <v>365</v>
      </c>
      <c r="O85" s="28">
        <v>42943</v>
      </c>
      <c r="P85" s="46" t="s">
        <v>97</v>
      </c>
      <c r="Q85" s="19" t="s">
        <v>694</v>
      </c>
      <c r="R85" s="13" t="s">
        <v>98</v>
      </c>
      <c r="S85" s="64" t="s">
        <v>401</v>
      </c>
      <c r="T85" s="2" t="s">
        <v>697</v>
      </c>
      <c r="U85" s="19" t="s">
        <v>218</v>
      </c>
      <c r="V85" s="36"/>
      <c r="W85" s="192" t="s">
        <v>335</v>
      </c>
      <c r="X85" s="36"/>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row>
    <row r="86" spans="1:234" s="43" customFormat="1" ht="167.25" customHeight="1" x14ac:dyDescent="0.2">
      <c r="A86" s="21">
        <f t="shared" si="3"/>
        <v>74</v>
      </c>
      <c r="B86" s="85" t="s">
        <v>85</v>
      </c>
      <c r="C86" s="49">
        <v>33</v>
      </c>
      <c r="D86" s="2" t="s">
        <v>24</v>
      </c>
      <c r="E86" s="93" t="s">
        <v>441</v>
      </c>
      <c r="F86" s="27" t="s">
        <v>442</v>
      </c>
      <c r="G86" s="30" t="s">
        <v>25</v>
      </c>
      <c r="H86" s="85" t="s">
        <v>51</v>
      </c>
      <c r="I86" s="10">
        <v>97280000</v>
      </c>
      <c r="J86" s="10"/>
      <c r="K86" s="28">
        <v>42614</v>
      </c>
      <c r="L86" s="28">
        <v>42675</v>
      </c>
      <c r="M86" s="28">
        <v>42680</v>
      </c>
      <c r="N86" s="49">
        <v>90</v>
      </c>
      <c r="O86" s="28">
        <f>+M86+N86</f>
        <v>42770</v>
      </c>
      <c r="P86" s="46" t="s">
        <v>588</v>
      </c>
      <c r="Q86" s="195" t="s">
        <v>704</v>
      </c>
      <c r="R86" s="19" t="s">
        <v>589</v>
      </c>
      <c r="S86" s="64" t="s">
        <v>504</v>
      </c>
      <c r="T86" s="2"/>
      <c r="U86" s="35"/>
      <c r="V86" s="36"/>
      <c r="W86" s="192"/>
      <c r="X86" s="36"/>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row>
    <row r="87" spans="1:234" s="38" customFormat="1" ht="167.25" customHeight="1" x14ac:dyDescent="0.2">
      <c r="A87" s="21">
        <f t="shared" si="3"/>
        <v>75</v>
      </c>
      <c r="B87" s="22" t="s">
        <v>114</v>
      </c>
      <c r="C87" s="23" t="s">
        <v>99</v>
      </c>
      <c r="D87" s="24" t="s">
        <v>100</v>
      </c>
      <c r="E87" s="77">
        <v>3120102</v>
      </c>
      <c r="F87" s="26" t="s">
        <v>101</v>
      </c>
      <c r="G87" s="27" t="s">
        <v>25</v>
      </c>
      <c r="H87" s="2" t="s">
        <v>165</v>
      </c>
      <c r="I87" s="9">
        <v>137000000</v>
      </c>
      <c r="J87" s="9"/>
      <c r="K87" s="28">
        <v>42601</v>
      </c>
      <c r="L87" s="18">
        <f>+K87+60</f>
        <v>42661</v>
      </c>
      <c r="M87" s="18">
        <v>42668</v>
      </c>
      <c r="N87" s="29">
        <v>30</v>
      </c>
      <c r="O87" s="18">
        <f>+M87+N87</f>
        <v>42698</v>
      </c>
      <c r="P87" s="46" t="s">
        <v>187</v>
      </c>
      <c r="Q87" s="31" t="s">
        <v>558</v>
      </c>
      <c r="R87" s="32" t="s">
        <v>102</v>
      </c>
      <c r="S87" s="33" t="s">
        <v>224</v>
      </c>
      <c r="T87" s="2" t="s">
        <v>557</v>
      </c>
      <c r="U87" s="33" t="s">
        <v>375</v>
      </c>
      <c r="V87" s="36"/>
      <c r="W87" s="192"/>
      <c r="X87" s="36"/>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row>
    <row r="88" spans="1:234" s="135" customFormat="1" ht="118.5" customHeight="1" x14ac:dyDescent="0.2">
      <c r="A88" s="21">
        <f t="shared" si="3"/>
        <v>76</v>
      </c>
      <c r="B88" s="22" t="s">
        <v>114</v>
      </c>
      <c r="C88" s="23" t="s">
        <v>99</v>
      </c>
      <c r="D88" s="24" t="s">
        <v>100</v>
      </c>
      <c r="E88" s="115">
        <v>3120104</v>
      </c>
      <c r="F88" s="26" t="s">
        <v>103</v>
      </c>
      <c r="G88" s="27" t="s">
        <v>25</v>
      </c>
      <c r="H88" s="2" t="s">
        <v>19</v>
      </c>
      <c r="I88" s="9">
        <f>230000000-30000000</f>
        <v>200000000</v>
      </c>
      <c r="J88" s="9"/>
      <c r="K88" s="28">
        <v>42517</v>
      </c>
      <c r="L88" s="18">
        <f>K88+90</f>
        <v>42607</v>
      </c>
      <c r="M88" s="18">
        <f>L88+5</f>
        <v>42612</v>
      </c>
      <c r="N88" s="29">
        <v>180</v>
      </c>
      <c r="O88" s="18">
        <f>M88+N88</f>
        <v>42792</v>
      </c>
      <c r="P88" s="89" t="s">
        <v>188</v>
      </c>
      <c r="Q88" s="31" t="s">
        <v>104</v>
      </c>
      <c r="R88" s="32" t="s">
        <v>105</v>
      </c>
      <c r="S88" s="33" t="s">
        <v>224</v>
      </c>
      <c r="T88" s="2"/>
      <c r="U88" s="94"/>
      <c r="V88" s="36"/>
      <c r="W88" s="36"/>
      <c r="X88" s="36"/>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row>
    <row r="89" spans="1:234" s="80" customFormat="1" ht="151.5" customHeight="1" x14ac:dyDescent="0.2">
      <c r="A89" s="21">
        <f t="shared" si="3"/>
        <v>77</v>
      </c>
      <c r="B89" s="2" t="s">
        <v>78</v>
      </c>
      <c r="C89" s="23" t="s">
        <v>99</v>
      </c>
      <c r="D89" s="24" t="s">
        <v>100</v>
      </c>
      <c r="E89" s="77">
        <v>3120102</v>
      </c>
      <c r="F89" s="26" t="s">
        <v>101</v>
      </c>
      <c r="G89" s="49" t="s">
        <v>25</v>
      </c>
      <c r="H89" s="40" t="s">
        <v>51</v>
      </c>
      <c r="I89" s="9">
        <v>38787510</v>
      </c>
      <c r="J89" s="9">
        <v>38787510</v>
      </c>
      <c r="K89" s="28">
        <v>42458</v>
      </c>
      <c r="L89" s="18">
        <v>42534</v>
      </c>
      <c r="M89" s="18">
        <v>42545</v>
      </c>
      <c r="N89" s="29">
        <v>360</v>
      </c>
      <c r="O89" s="18">
        <v>42909</v>
      </c>
      <c r="P89" s="30" t="s">
        <v>189</v>
      </c>
      <c r="Q89" s="31" t="s">
        <v>428</v>
      </c>
      <c r="R89" s="32" t="s">
        <v>106</v>
      </c>
      <c r="S89" s="51" t="s">
        <v>235</v>
      </c>
      <c r="T89" s="2" t="s">
        <v>673</v>
      </c>
      <c r="U89" s="35" t="s">
        <v>218</v>
      </c>
      <c r="V89" s="52"/>
      <c r="W89" s="57"/>
      <c r="X89" s="52"/>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row>
    <row r="90" spans="1:234" s="135" customFormat="1" ht="131.25" customHeight="1" x14ac:dyDescent="0.2">
      <c r="A90" s="21">
        <f t="shared" si="3"/>
        <v>78</v>
      </c>
      <c r="B90" s="22" t="s">
        <v>114</v>
      </c>
      <c r="C90" s="23" t="s">
        <v>16</v>
      </c>
      <c r="D90" s="24" t="s">
        <v>176</v>
      </c>
      <c r="E90" s="77">
        <v>3120105</v>
      </c>
      <c r="F90" s="26" t="s">
        <v>108</v>
      </c>
      <c r="G90" s="27" t="s">
        <v>181</v>
      </c>
      <c r="H90" s="2" t="s">
        <v>109</v>
      </c>
      <c r="I90" s="9">
        <v>400000000</v>
      </c>
      <c r="J90" s="9"/>
      <c r="K90" s="28">
        <f>L90-84</f>
        <v>42530</v>
      </c>
      <c r="L90" s="18">
        <v>42614</v>
      </c>
      <c r="M90" s="18">
        <v>42637</v>
      </c>
      <c r="N90" s="29">
        <v>365</v>
      </c>
      <c r="O90" s="18">
        <v>43002</v>
      </c>
      <c r="P90" s="46" t="s">
        <v>190</v>
      </c>
      <c r="Q90" s="31" t="s">
        <v>110</v>
      </c>
      <c r="R90" s="32" t="s">
        <v>111</v>
      </c>
      <c r="S90" s="33" t="s">
        <v>224</v>
      </c>
      <c r="T90" s="2"/>
      <c r="U90" s="94"/>
      <c r="V90" s="36"/>
      <c r="W90" s="36"/>
      <c r="X90" s="36"/>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row>
    <row r="91" spans="1:234" s="43" customFormat="1" ht="79.5" customHeight="1" x14ac:dyDescent="0.2">
      <c r="A91" s="21">
        <f t="shared" si="3"/>
        <v>79</v>
      </c>
      <c r="B91" s="22" t="s">
        <v>114</v>
      </c>
      <c r="C91" s="23" t="s">
        <v>16</v>
      </c>
      <c r="D91" s="24" t="s">
        <v>176</v>
      </c>
      <c r="E91" s="77">
        <v>312020601</v>
      </c>
      <c r="F91" s="26" t="s">
        <v>108</v>
      </c>
      <c r="G91" s="27" t="s">
        <v>62</v>
      </c>
      <c r="H91" s="2" t="s">
        <v>26</v>
      </c>
      <c r="I91" s="127">
        <v>0</v>
      </c>
      <c r="J91" s="127"/>
      <c r="K91" s="28">
        <v>42410</v>
      </c>
      <c r="L91" s="18">
        <v>42492</v>
      </c>
      <c r="M91" s="18">
        <f>L91+5</f>
        <v>42497</v>
      </c>
      <c r="N91" s="29">
        <v>365</v>
      </c>
      <c r="O91" s="18">
        <f>M91+N91</f>
        <v>42862</v>
      </c>
      <c r="P91" s="46" t="s">
        <v>191</v>
      </c>
      <c r="Q91" s="31" t="s">
        <v>112</v>
      </c>
      <c r="R91" s="32" t="s">
        <v>113</v>
      </c>
      <c r="S91" s="63" t="s">
        <v>224</v>
      </c>
      <c r="T91" s="2" t="s">
        <v>431</v>
      </c>
      <c r="U91" s="35" t="s">
        <v>307</v>
      </c>
      <c r="V91" s="36"/>
      <c r="W91" s="36"/>
      <c r="X91" s="36"/>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row>
    <row r="92" spans="1:234" s="43" customFormat="1" ht="90" customHeight="1" x14ac:dyDescent="0.2">
      <c r="A92" s="21">
        <f t="shared" si="3"/>
        <v>80</v>
      </c>
      <c r="B92" s="22" t="s">
        <v>117</v>
      </c>
      <c r="C92" s="23">
        <v>33</v>
      </c>
      <c r="D92" s="2" t="s">
        <v>24</v>
      </c>
      <c r="E92" s="93" t="s">
        <v>441</v>
      </c>
      <c r="F92" s="27" t="s">
        <v>442</v>
      </c>
      <c r="G92" s="86" t="s">
        <v>84</v>
      </c>
      <c r="H92" s="86" t="s">
        <v>179</v>
      </c>
      <c r="I92" s="9">
        <v>860000000</v>
      </c>
      <c r="J92" s="9"/>
      <c r="K92" s="4">
        <v>42508</v>
      </c>
      <c r="L92" s="4">
        <v>42631</v>
      </c>
      <c r="M92" s="4">
        <v>42636</v>
      </c>
      <c r="N92" s="9">
        <v>180</v>
      </c>
      <c r="O92" s="4">
        <f>+M92+N92</f>
        <v>42816</v>
      </c>
      <c r="P92" s="30" t="s">
        <v>115</v>
      </c>
      <c r="Q92" s="2" t="s">
        <v>705</v>
      </c>
      <c r="R92" s="32" t="s">
        <v>116</v>
      </c>
      <c r="S92" s="33" t="s">
        <v>695</v>
      </c>
      <c r="T92" s="2" t="s">
        <v>696</v>
      </c>
      <c r="U92" s="35" t="s">
        <v>211</v>
      </c>
      <c r="V92" s="33" t="s">
        <v>432</v>
      </c>
      <c r="W92" s="63"/>
      <c r="X92" s="36"/>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row>
    <row r="93" spans="1:234" s="43" customFormat="1" ht="86.25" customHeight="1" x14ac:dyDescent="0.2">
      <c r="A93" s="21">
        <f t="shared" si="3"/>
        <v>81</v>
      </c>
      <c r="B93" s="85" t="s">
        <v>85</v>
      </c>
      <c r="C93" s="81" t="s">
        <v>119</v>
      </c>
      <c r="D93" s="76" t="s">
        <v>86</v>
      </c>
      <c r="E93" s="82">
        <v>311020301</v>
      </c>
      <c r="F93" s="181" t="s">
        <v>214</v>
      </c>
      <c r="G93" s="19" t="s">
        <v>66</v>
      </c>
      <c r="H93" s="19" t="s">
        <v>26</v>
      </c>
      <c r="I93" s="5">
        <v>15200000</v>
      </c>
      <c r="J93" s="5">
        <v>15200000</v>
      </c>
      <c r="K93" s="16">
        <v>42394</v>
      </c>
      <c r="L93" s="44">
        <v>42424</v>
      </c>
      <c r="M93" s="44">
        <v>42429</v>
      </c>
      <c r="N93" s="21">
        <v>120</v>
      </c>
      <c r="O93" s="44">
        <v>42549</v>
      </c>
      <c r="P93" s="128" t="s">
        <v>275</v>
      </c>
      <c r="Q93" s="87" t="s">
        <v>374</v>
      </c>
      <c r="R93" s="32" t="s">
        <v>229</v>
      </c>
      <c r="S93" s="64" t="s">
        <v>226</v>
      </c>
      <c r="T93" s="2" t="s">
        <v>276</v>
      </c>
      <c r="U93" s="33" t="s">
        <v>218</v>
      </c>
      <c r="V93" s="14"/>
      <c r="W93" s="41" t="s">
        <v>241</v>
      </c>
      <c r="X93" s="14"/>
    </row>
    <row r="94" spans="1:234" s="43" customFormat="1" ht="174" customHeight="1" x14ac:dyDescent="0.2">
      <c r="A94" s="21">
        <f t="shared" si="3"/>
        <v>82</v>
      </c>
      <c r="B94" s="85" t="s">
        <v>85</v>
      </c>
      <c r="C94" s="81" t="s">
        <v>99</v>
      </c>
      <c r="D94" s="24" t="s">
        <v>100</v>
      </c>
      <c r="E94" s="82">
        <v>3120105</v>
      </c>
      <c r="F94" s="83" t="s">
        <v>107</v>
      </c>
      <c r="G94" s="19" t="s">
        <v>62</v>
      </c>
      <c r="H94" s="19" t="s">
        <v>51</v>
      </c>
      <c r="I94" s="5">
        <v>22500000</v>
      </c>
      <c r="J94" s="5"/>
      <c r="K94" s="16">
        <v>42628</v>
      </c>
      <c r="L94" s="44">
        <v>42673</v>
      </c>
      <c r="M94" s="44">
        <f>L94+5</f>
        <v>42678</v>
      </c>
      <c r="N94" s="21">
        <v>5</v>
      </c>
      <c r="O94" s="44">
        <f>M94+N94</f>
        <v>42683</v>
      </c>
      <c r="P94" s="46" t="s">
        <v>331</v>
      </c>
      <c r="Q94" s="19" t="s">
        <v>590</v>
      </c>
      <c r="R94" s="13" t="s">
        <v>286</v>
      </c>
      <c r="S94" s="35" t="s">
        <v>504</v>
      </c>
      <c r="T94" s="2" t="s">
        <v>591</v>
      </c>
      <c r="U94" s="35" t="s">
        <v>211</v>
      </c>
      <c r="V94" s="14"/>
      <c r="W94" s="41" t="s">
        <v>241</v>
      </c>
      <c r="X94" s="14"/>
    </row>
    <row r="95" spans="1:234" s="43" customFormat="1" ht="117.75" customHeight="1" x14ac:dyDescent="0.2">
      <c r="A95" s="21">
        <f t="shared" si="3"/>
        <v>83</v>
      </c>
      <c r="B95" s="129" t="s">
        <v>118</v>
      </c>
      <c r="C95" s="81" t="s">
        <v>119</v>
      </c>
      <c r="D95" s="24" t="s">
        <v>86</v>
      </c>
      <c r="E95" s="49">
        <v>311020301</v>
      </c>
      <c r="F95" s="26" t="s">
        <v>65</v>
      </c>
      <c r="G95" s="19" t="s">
        <v>66</v>
      </c>
      <c r="H95" s="2" t="s">
        <v>182</v>
      </c>
      <c r="I95" s="130">
        <v>32000000</v>
      </c>
      <c r="J95" s="130">
        <v>32000000</v>
      </c>
      <c r="K95" s="28">
        <v>42396</v>
      </c>
      <c r="L95" s="28">
        <v>42424</v>
      </c>
      <c r="M95" s="18">
        <v>42430</v>
      </c>
      <c r="N95" s="29">
        <v>120</v>
      </c>
      <c r="O95" s="18">
        <v>42552</v>
      </c>
      <c r="P95" s="46" t="s">
        <v>120</v>
      </c>
      <c r="Q95" s="87" t="s">
        <v>285</v>
      </c>
      <c r="R95" s="131" t="s">
        <v>274</v>
      </c>
      <c r="S95" s="33" t="s">
        <v>230</v>
      </c>
      <c r="T95" s="2" t="s">
        <v>272</v>
      </c>
      <c r="U95" s="154" t="s">
        <v>218</v>
      </c>
      <c r="V95" s="36"/>
      <c r="W95" s="41" t="s">
        <v>273</v>
      </c>
      <c r="X95" s="36"/>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row>
    <row r="96" spans="1:234" s="48" customFormat="1" ht="109.5" customHeight="1" x14ac:dyDescent="0.2">
      <c r="A96" s="21">
        <f t="shared" si="3"/>
        <v>84</v>
      </c>
      <c r="B96" s="27" t="s">
        <v>121</v>
      </c>
      <c r="C96" s="49">
        <v>31201</v>
      </c>
      <c r="D96" s="24" t="s">
        <v>100</v>
      </c>
      <c r="E96" s="40">
        <v>3120104</v>
      </c>
      <c r="F96" s="138" t="s">
        <v>103</v>
      </c>
      <c r="G96" s="27" t="s">
        <v>30</v>
      </c>
      <c r="H96" s="30" t="s">
        <v>51</v>
      </c>
      <c r="I96" s="10">
        <v>7000000</v>
      </c>
      <c r="J96" s="10"/>
      <c r="K96" s="28">
        <v>42475</v>
      </c>
      <c r="L96" s="18">
        <v>42529</v>
      </c>
      <c r="M96" s="18">
        <v>42534</v>
      </c>
      <c r="N96" s="60">
        <v>60</v>
      </c>
      <c r="O96" s="18">
        <v>42594</v>
      </c>
      <c r="P96" s="132" t="s">
        <v>122</v>
      </c>
      <c r="Q96" s="31" t="s">
        <v>321</v>
      </c>
      <c r="R96" s="32" t="s">
        <v>123</v>
      </c>
      <c r="S96" s="51" t="s">
        <v>203</v>
      </c>
      <c r="T96" s="2" t="s">
        <v>323</v>
      </c>
      <c r="U96" s="51" t="s">
        <v>211</v>
      </c>
      <c r="V96" s="133"/>
      <c r="W96" s="133"/>
      <c r="X96" s="133"/>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134"/>
      <c r="AY96" s="134"/>
      <c r="AZ96" s="134"/>
      <c r="BA96" s="134"/>
      <c r="BB96" s="134"/>
      <c r="BC96" s="134"/>
      <c r="BD96" s="134"/>
      <c r="BE96" s="134"/>
      <c r="BF96" s="134"/>
      <c r="BG96" s="134"/>
      <c r="BH96" s="134"/>
      <c r="BI96" s="134"/>
      <c r="BJ96" s="134"/>
      <c r="BK96" s="134"/>
      <c r="BL96" s="134"/>
      <c r="BM96" s="134"/>
      <c r="BN96" s="134"/>
      <c r="BO96" s="134"/>
      <c r="BP96" s="134"/>
      <c r="BQ96" s="134"/>
      <c r="BR96" s="134"/>
      <c r="BS96" s="134"/>
      <c r="BT96" s="134"/>
      <c r="BU96" s="134"/>
      <c r="BV96" s="134"/>
      <c r="BW96" s="134"/>
      <c r="BX96" s="134"/>
      <c r="BY96" s="134"/>
      <c r="BZ96" s="134"/>
      <c r="CA96" s="134"/>
      <c r="CB96" s="134"/>
      <c r="CC96" s="134"/>
      <c r="CD96" s="134"/>
      <c r="CE96" s="134"/>
      <c r="CF96" s="134"/>
      <c r="CG96" s="134"/>
      <c r="CH96" s="134"/>
      <c r="CI96" s="134"/>
      <c r="CJ96" s="134"/>
      <c r="CK96" s="134"/>
      <c r="CL96" s="134"/>
      <c r="CM96" s="134"/>
      <c r="CN96" s="134"/>
      <c r="CO96" s="134"/>
      <c r="CP96" s="134"/>
      <c r="CQ96" s="134"/>
      <c r="CR96" s="134"/>
      <c r="CS96" s="134"/>
      <c r="CT96" s="134"/>
      <c r="CU96" s="134"/>
      <c r="CV96" s="134"/>
      <c r="CW96" s="134"/>
      <c r="CX96" s="134"/>
      <c r="CY96" s="134"/>
      <c r="CZ96" s="134"/>
      <c r="DA96" s="134"/>
      <c r="DB96" s="134"/>
      <c r="DC96" s="134"/>
      <c r="DD96" s="134"/>
      <c r="DE96" s="134"/>
      <c r="DF96" s="134"/>
      <c r="DG96" s="134"/>
      <c r="DH96" s="134"/>
      <c r="DI96" s="134"/>
      <c r="DJ96" s="134"/>
      <c r="DK96" s="134"/>
      <c r="DL96" s="134"/>
      <c r="DM96" s="134"/>
      <c r="DN96" s="134"/>
      <c r="DO96" s="134"/>
      <c r="DP96" s="134"/>
      <c r="DQ96" s="134"/>
      <c r="DR96" s="134"/>
      <c r="DS96" s="134"/>
      <c r="DT96" s="134"/>
      <c r="DU96" s="134"/>
      <c r="DV96" s="134"/>
      <c r="DW96" s="134"/>
      <c r="DX96" s="134"/>
      <c r="DY96" s="134"/>
      <c r="DZ96" s="134"/>
      <c r="EA96" s="134"/>
      <c r="EB96" s="134"/>
      <c r="EC96" s="134"/>
      <c r="ED96" s="134"/>
      <c r="EE96" s="134"/>
      <c r="EF96" s="134"/>
      <c r="EG96" s="134"/>
      <c r="EH96" s="134"/>
      <c r="EI96" s="134"/>
      <c r="EJ96" s="134"/>
      <c r="EK96" s="134"/>
      <c r="EL96" s="134"/>
      <c r="EM96" s="134"/>
      <c r="EN96" s="134"/>
      <c r="EO96" s="134"/>
      <c r="EP96" s="134"/>
      <c r="EQ96" s="134"/>
      <c r="ER96" s="134"/>
      <c r="ES96" s="134"/>
      <c r="ET96" s="134"/>
      <c r="EU96" s="134"/>
      <c r="EV96" s="134"/>
      <c r="EW96" s="134"/>
      <c r="EX96" s="134"/>
      <c r="EY96" s="134"/>
      <c r="EZ96" s="134"/>
      <c r="FA96" s="134"/>
      <c r="FB96" s="134"/>
      <c r="FC96" s="134"/>
      <c r="FD96" s="134"/>
      <c r="FE96" s="134"/>
      <c r="FF96" s="134"/>
      <c r="FG96" s="134"/>
      <c r="FH96" s="134"/>
      <c r="FI96" s="134"/>
      <c r="FJ96" s="134"/>
      <c r="FK96" s="134"/>
      <c r="FL96" s="134"/>
      <c r="FM96" s="134"/>
      <c r="FN96" s="134"/>
      <c r="FO96" s="134"/>
      <c r="FP96" s="134"/>
      <c r="FQ96" s="134"/>
      <c r="FR96" s="134"/>
      <c r="FS96" s="134"/>
      <c r="FT96" s="134"/>
      <c r="FU96" s="134"/>
      <c r="FV96" s="134"/>
      <c r="FW96" s="134"/>
      <c r="FX96" s="134"/>
      <c r="FY96" s="134"/>
      <c r="FZ96" s="134"/>
      <c r="GA96" s="134"/>
      <c r="GB96" s="134"/>
      <c r="GC96" s="134"/>
      <c r="GD96" s="134"/>
      <c r="GE96" s="134"/>
      <c r="GF96" s="134"/>
      <c r="GG96" s="134"/>
      <c r="GH96" s="134"/>
      <c r="GI96" s="134"/>
      <c r="GJ96" s="134"/>
      <c r="GK96" s="134"/>
      <c r="GL96" s="134"/>
      <c r="GM96" s="134"/>
      <c r="GN96" s="134"/>
      <c r="GO96" s="134"/>
      <c r="GP96" s="134"/>
      <c r="GQ96" s="134"/>
      <c r="GR96" s="134"/>
      <c r="GS96" s="134"/>
      <c r="GT96" s="134"/>
      <c r="GU96" s="134"/>
      <c r="GV96" s="134"/>
      <c r="GW96" s="134"/>
      <c r="GX96" s="134"/>
      <c r="GY96" s="134"/>
      <c r="GZ96" s="134"/>
      <c r="HA96" s="134"/>
      <c r="HB96" s="134"/>
      <c r="HC96" s="134"/>
      <c r="HD96" s="134"/>
      <c r="HE96" s="134"/>
      <c r="HF96" s="134"/>
      <c r="HG96" s="134"/>
      <c r="HH96" s="134"/>
      <c r="HI96" s="134"/>
      <c r="HJ96" s="134"/>
      <c r="HK96" s="134"/>
      <c r="HL96" s="134"/>
      <c r="HM96" s="134"/>
      <c r="HN96" s="134"/>
      <c r="HO96" s="134"/>
      <c r="HP96" s="134"/>
      <c r="HQ96" s="134"/>
      <c r="HR96" s="134"/>
      <c r="HS96" s="134"/>
      <c r="HT96" s="134"/>
      <c r="HU96" s="134"/>
      <c r="HV96" s="134"/>
      <c r="HW96" s="134"/>
      <c r="HX96" s="134"/>
      <c r="HY96" s="134"/>
      <c r="HZ96" s="134"/>
    </row>
    <row r="97" spans="1:234" s="48" customFormat="1" ht="143.25" customHeight="1" x14ac:dyDescent="0.2">
      <c r="A97" s="21">
        <f t="shared" si="3"/>
        <v>85</v>
      </c>
      <c r="B97" s="27" t="s">
        <v>121</v>
      </c>
      <c r="C97" s="49">
        <v>31201</v>
      </c>
      <c r="D97" s="24" t="s">
        <v>100</v>
      </c>
      <c r="E97" s="40">
        <v>3120104</v>
      </c>
      <c r="F97" s="27" t="s">
        <v>103</v>
      </c>
      <c r="G97" s="27" t="s">
        <v>25</v>
      </c>
      <c r="H97" s="30" t="s">
        <v>19</v>
      </c>
      <c r="I97" s="10">
        <v>124153362</v>
      </c>
      <c r="J97" s="10"/>
      <c r="K97" s="18">
        <v>42556</v>
      </c>
      <c r="L97" s="18">
        <v>42640</v>
      </c>
      <c r="M97" s="18">
        <v>42643</v>
      </c>
      <c r="N97" s="60">
        <v>90</v>
      </c>
      <c r="O97" s="18">
        <v>42733</v>
      </c>
      <c r="P97" s="27" t="s">
        <v>124</v>
      </c>
      <c r="Q97" s="136" t="s">
        <v>125</v>
      </c>
      <c r="R97" s="32" t="s">
        <v>126</v>
      </c>
      <c r="S97" s="51" t="s">
        <v>203</v>
      </c>
      <c r="T97" s="2"/>
      <c r="U97" s="137"/>
      <c r="V97" s="133"/>
      <c r="W97" s="133"/>
      <c r="X97" s="133"/>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134"/>
      <c r="BH97" s="134"/>
      <c r="BI97" s="134"/>
      <c r="BJ97" s="134"/>
      <c r="BK97" s="134"/>
      <c r="BL97" s="134"/>
      <c r="BM97" s="134"/>
      <c r="BN97" s="134"/>
      <c r="BO97" s="134"/>
      <c r="BP97" s="134"/>
      <c r="BQ97" s="134"/>
      <c r="BR97" s="134"/>
      <c r="BS97" s="134"/>
      <c r="BT97" s="134"/>
      <c r="BU97" s="134"/>
      <c r="BV97" s="134"/>
      <c r="BW97" s="134"/>
      <c r="BX97" s="134"/>
      <c r="BY97" s="134"/>
      <c r="BZ97" s="134"/>
      <c r="CA97" s="134"/>
      <c r="CB97" s="134"/>
      <c r="CC97" s="134"/>
      <c r="CD97" s="134"/>
      <c r="CE97" s="134"/>
      <c r="CF97" s="134"/>
      <c r="CG97" s="134"/>
      <c r="CH97" s="134"/>
      <c r="CI97" s="134"/>
      <c r="CJ97" s="134"/>
      <c r="CK97" s="134"/>
      <c r="CL97" s="134"/>
      <c r="CM97" s="134"/>
      <c r="CN97" s="134"/>
      <c r="CO97" s="134"/>
      <c r="CP97" s="134"/>
      <c r="CQ97" s="134"/>
      <c r="CR97" s="134"/>
      <c r="CS97" s="134"/>
      <c r="CT97" s="134"/>
      <c r="CU97" s="134"/>
      <c r="CV97" s="134"/>
      <c r="CW97" s="134"/>
      <c r="CX97" s="134"/>
      <c r="CY97" s="134"/>
      <c r="CZ97" s="134"/>
      <c r="DA97" s="134"/>
      <c r="DB97" s="134"/>
      <c r="DC97" s="134"/>
      <c r="DD97" s="134"/>
      <c r="DE97" s="134"/>
      <c r="DF97" s="134"/>
      <c r="DG97" s="134"/>
      <c r="DH97" s="134"/>
      <c r="DI97" s="134"/>
      <c r="DJ97" s="134"/>
      <c r="DK97" s="134"/>
      <c r="DL97" s="134"/>
      <c r="DM97" s="134"/>
      <c r="DN97" s="134"/>
      <c r="DO97" s="134"/>
      <c r="DP97" s="134"/>
      <c r="DQ97" s="134"/>
      <c r="DR97" s="134"/>
      <c r="DS97" s="134"/>
      <c r="DT97" s="134"/>
      <c r="DU97" s="134"/>
      <c r="DV97" s="134"/>
      <c r="DW97" s="134"/>
      <c r="DX97" s="134"/>
      <c r="DY97" s="134"/>
      <c r="DZ97" s="134"/>
      <c r="EA97" s="134"/>
      <c r="EB97" s="134"/>
      <c r="EC97" s="134"/>
      <c r="ED97" s="134"/>
      <c r="EE97" s="134"/>
      <c r="EF97" s="134"/>
      <c r="EG97" s="134"/>
      <c r="EH97" s="134"/>
      <c r="EI97" s="134"/>
      <c r="EJ97" s="134"/>
      <c r="EK97" s="134"/>
      <c r="EL97" s="134"/>
      <c r="EM97" s="134"/>
      <c r="EN97" s="134"/>
      <c r="EO97" s="134"/>
      <c r="EP97" s="134"/>
      <c r="EQ97" s="134"/>
      <c r="ER97" s="134"/>
      <c r="ES97" s="134"/>
      <c r="ET97" s="134"/>
      <c r="EU97" s="134"/>
      <c r="EV97" s="134"/>
      <c r="EW97" s="134"/>
      <c r="EX97" s="134"/>
      <c r="EY97" s="134"/>
      <c r="EZ97" s="134"/>
      <c r="FA97" s="134"/>
      <c r="FB97" s="134"/>
      <c r="FC97" s="134"/>
      <c r="FD97" s="134"/>
      <c r="FE97" s="134"/>
      <c r="FF97" s="134"/>
      <c r="FG97" s="134"/>
      <c r="FH97" s="134"/>
      <c r="FI97" s="134"/>
      <c r="FJ97" s="134"/>
      <c r="FK97" s="134"/>
      <c r="FL97" s="134"/>
      <c r="FM97" s="134"/>
      <c r="FN97" s="134"/>
      <c r="FO97" s="134"/>
      <c r="FP97" s="134"/>
      <c r="FQ97" s="134"/>
      <c r="FR97" s="134"/>
      <c r="FS97" s="134"/>
      <c r="FT97" s="134"/>
      <c r="FU97" s="134"/>
      <c r="FV97" s="134"/>
      <c r="FW97" s="134"/>
      <c r="FX97" s="134"/>
      <c r="FY97" s="134"/>
      <c r="FZ97" s="134"/>
      <c r="GA97" s="134"/>
      <c r="GB97" s="134"/>
      <c r="GC97" s="134"/>
      <c r="GD97" s="134"/>
      <c r="GE97" s="134"/>
      <c r="GF97" s="134"/>
      <c r="GG97" s="134"/>
      <c r="GH97" s="134"/>
      <c r="GI97" s="134"/>
      <c r="GJ97" s="134"/>
      <c r="GK97" s="134"/>
      <c r="GL97" s="134"/>
      <c r="GM97" s="134"/>
      <c r="GN97" s="134"/>
      <c r="GO97" s="134"/>
      <c r="GP97" s="134"/>
      <c r="GQ97" s="134"/>
      <c r="GR97" s="134"/>
      <c r="GS97" s="134"/>
      <c r="GT97" s="134"/>
      <c r="GU97" s="134"/>
      <c r="GV97" s="134"/>
      <c r="GW97" s="134"/>
      <c r="GX97" s="134"/>
      <c r="GY97" s="134"/>
      <c r="GZ97" s="134"/>
      <c r="HA97" s="134"/>
      <c r="HB97" s="134"/>
      <c r="HC97" s="134"/>
      <c r="HD97" s="134"/>
      <c r="HE97" s="134"/>
      <c r="HF97" s="134"/>
      <c r="HG97" s="134"/>
      <c r="HH97" s="134"/>
      <c r="HI97" s="134"/>
      <c r="HJ97" s="134"/>
      <c r="HK97" s="134"/>
      <c r="HL97" s="134"/>
      <c r="HM97" s="134"/>
      <c r="HN97" s="134"/>
      <c r="HO97" s="134"/>
      <c r="HP97" s="134"/>
      <c r="HQ97" s="134"/>
      <c r="HR97" s="134"/>
      <c r="HS97" s="134"/>
      <c r="HT97" s="134"/>
      <c r="HU97" s="134"/>
      <c r="HV97" s="134"/>
      <c r="HW97" s="134"/>
      <c r="HX97" s="134"/>
      <c r="HY97" s="134"/>
      <c r="HZ97" s="134"/>
    </row>
    <row r="98" spans="1:234" s="48" customFormat="1" ht="247.5" customHeight="1" x14ac:dyDescent="0.2">
      <c r="A98" s="21">
        <f t="shared" si="3"/>
        <v>86</v>
      </c>
      <c r="B98" s="27" t="s">
        <v>121</v>
      </c>
      <c r="C98" s="49">
        <v>31201</v>
      </c>
      <c r="D98" s="24" t="s">
        <v>100</v>
      </c>
      <c r="E98" s="40">
        <v>3120103</v>
      </c>
      <c r="F98" s="27" t="s">
        <v>127</v>
      </c>
      <c r="G98" s="27" t="s">
        <v>25</v>
      </c>
      <c r="H98" s="30" t="s">
        <v>19</v>
      </c>
      <c r="I98" s="8">
        <v>108318032</v>
      </c>
      <c r="J98" s="8">
        <v>108318032</v>
      </c>
      <c r="K98" s="18">
        <v>42348</v>
      </c>
      <c r="L98" s="18">
        <v>42425</v>
      </c>
      <c r="M98" s="18">
        <v>42430</v>
      </c>
      <c r="N98" s="60">
        <v>365</v>
      </c>
      <c r="O98" s="18">
        <v>42795</v>
      </c>
      <c r="P98" s="64" t="s">
        <v>128</v>
      </c>
      <c r="Q98" s="65" t="s">
        <v>205</v>
      </c>
      <c r="R98" s="75" t="s">
        <v>237</v>
      </c>
      <c r="S98" s="51" t="s">
        <v>203</v>
      </c>
      <c r="T98" s="2" t="s">
        <v>342</v>
      </c>
      <c r="U98" s="35" t="s">
        <v>218</v>
      </c>
      <c r="V98" s="112"/>
      <c r="W98" s="112"/>
      <c r="X98" s="112"/>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c r="EW98" s="79"/>
      <c r="EX98" s="79"/>
      <c r="EY98" s="79"/>
      <c r="EZ98" s="79"/>
      <c r="FA98" s="79"/>
      <c r="FB98" s="79"/>
      <c r="FC98" s="79"/>
      <c r="FD98" s="79"/>
      <c r="FE98" s="79"/>
      <c r="FF98" s="79"/>
      <c r="FG98" s="79"/>
      <c r="FH98" s="79"/>
      <c r="FI98" s="79"/>
      <c r="FJ98" s="79"/>
      <c r="FK98" s="79"/>
      <c r="FL98" s="79"/>
      <c r="FM98" s="79"/>
      <c r="FN98" s="79"/>
      <c r="FO98" s="79"/>
      <c r="FP98" s="79"/>
      <c r="FQ98" s="79"/>
      <c r="FR98" s="79"/>
      <c r="FS98" s="79"/>
      <c r="FT98" s="79"/>
      <c r="FU98" s="79"/>
      <c r="FV98" s="79"/>
      <c r="FW98" s="79"/>
      <c r="FX98" s="79"/>
      <c r="FY98" s="79"/>
      <c r="FZ98" s="79"/>
      <c r="GA98" s="79"/>
      <c r="GB98" s="79"/>
      <c r="GC98" s="79"/>
      <c r="GD98" s="79"/>
      <c r="GE98" s="79"/>
      <c r="GF98" s="79"/>
      <c r="GG98" s="79"/>
      <c r="GH98" s="79"/>
      <c r="GI98" s="79"/>
      <c r="GJ98" s="79"/>
      <c r="GK98" s="79"/>
      <c r="GL98" s="79"/>
      <c r="GM98" s="79"/>
      <c r="GN98" s="79"/>
      <c r="GO98" s="79"/>
      <c r="GP98" s="79"/>
      <c r="GQ98" s="79"/>
      <c r="GR98" s="79"/>
      <c r="GS98" s="79"/>
      <c r="GT98" s="79"/>
      <c r="GU98" s="79"/>
      <c r="GV98" s="79"/>
      <c r="GW98" s="79"/>
      <c r="GX98" s="79"/>
      <c r="GY98" s="79"/>
      <c r="GZ98" s="79"/>
      <c r="HA98" s="79"/>
      <c r="HB98" s="79"/>
      <c r="HC98" s="79"/>
      <c r="HD98" s="79"/>
      <c r="HE98" s="79"/>
      <c r="HF98" s="79"/>
      <c r="HG98" s="79"/>
      <c r="HH98" s="79"/>
      <c r="HI98" s="79"/>
      <c r="HJ98" s="79"/>
      <c r="HK98" s="79"/>
      <c r="HL98" s="79"/>
      <c r="HM98" s="79"/>
      <c r="HN98" s="79"/>
      <c r="HO98" s="79"/>
      <c r="HP98" s="79"/>
      <c r="HQ98" s="79"/>
      <c r="HR98" s="79"/>
      <c r="HS98" s="79"/>
      <c r="HT98" s="79"/>
      <c r="HU98" s="79"/>
      <c r="HV98" s="79"/>
      <c r="HW98" s="79"/>
      <c r="HX98" s="79"/>
      <c r="HY98" s="79"/>
      <c r="HZ98" s="79"/>
    </row>
    <row r="99" spans="1:234" s="43" customFormat="1" ht="101.25" customHeight="1" x14ac:dyDescent="0.2">
      <c r="A99" s="21">
        <f t="shared" si="3"/>
        <v>87</v>
      </c>
      <c r="B99" s="27" t="s">
        <v>121</v>
      </c>
      <c r="C99" s="23" t="s">
        <v>16</v>
      </c>
      <c r="D99" s="24" t="s">
        <v>176</v>
      </c>
      <c r="E99" s="40">
        <v>312020501</v>
      </c>
      <c r="F99" s="27" t="s">
        <v>129</v>
      </c>
      <c r="G99" s="27" t="s">
        <v>30</v>
      </c>
      <c r="H99" s="30" t="s">
        <v>19</v>
      </c>
      <c r="I99" s="10">
        <v>25456345</v>
      </c>
      <c r="J99" s="10"/>
      <c r="K99" s="18">
        <v>42592</v>
      </c>
      <c r="L99" s="18">
        <v>42653</v>
      </c>
      <c r="M99" s="18">
        <v>42658</v>
      </c>
      <c r="N99" s="60">
        <v>365</v>
      </c>
      <c r="O99" s="18">
        <f>+M99+N99</f>
        <v>43023</v>
      </c>
      <c r="P99" s="64" t="s">
        <v>130</v>
      </c>
      <c r="Q99" s="65" t="s">
        <v>527</v>
      </c>
      <c r="R99" s="75" t="s">
        <v>131</v>
      </c>
      <c r="S99" s="51" t="s">
        <v>203</v>
      </c>
      <c r="T99" s="2" t="s">
        <v>528</v>
      </c>
      <c r="U99" s="19" t="s">
        <v>546</v>
      </c>
      <c r="V99" s="133"/>
      <c r="W99" s="133"/>
      <c r="X99" s="133"/>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4"/>
      <c r="BQ99" s="134"/>
      <c r="BR99" s="134"/>
      <c r="BS99" s="134"/>
      <c r="BT99" s="134"/>
      <c r="BU99" s="134"/>
      <c r="BV99" s="134"/>
      <c r="BW99" s="134"/>
      <c r="BX99" s="134"/>
      <c r="BY99" s="134"/>
      <c r="BZ99" s="134"/>
      <c r="CA99" s="134"/>
      <c r="CB99" s="134"/>
      <c r="CC99" s="134"/>
      <c r="CD99" s="134"/>
      <c r="CE99" s="134"/>
      <c r="CF99" s="134"/>
      <c r="CG99" s="134"/>
      <c r="CH99" s="134"/>
      <c r="CI99" s="134"/>
      <c r="CJ99" s="134"/>
      <c r="CK99" s="134"/>
      <c r="CL99" s="134"/>
      <c r="CM99" s="134"/>
      <c r="CN99" s="134"/>
      <c r="CO99" s="134"/>
      <c r="CP99" s="134"/>
      <c r="CQ99" s="134"/>
      <c r="CR99" s="134"/>
      <c r="CS99" s="134"/>
      <c r="CT99" s="134"/>
      <c r="CU99" s="134"/>
      <c r="CV99" s="134"/>
      <c r="CW99" s="134"/>
      <c r="CX99" s="134"/>
      <c r="CY99" s="134"/>
      <c r="CZ99" s="134"/>
      <c r="DA99" s="134"/>
      <c r="DB99" s="134"/>
      <c r="DC99" s="134"/>
      <c r="DD99" s="134"/>
      <c r="DE99" s="134"/>
      <c r="DF99" s="134"/>
      <c r="DG99" s="134"/>
      <c r="DH99" s="134"/>
      <c r="DI99" s="134"/>
      <c r="DJ99" s="134"/>
      <c r="DK99" s="134"/>
      <c r="DL99" s="134"/>
      <c r="DM99" s="134"/>
      <c r="DN99" s="134"/>
      <c r="DO99" s="134"/>
      <c r="DP99" s="134"/>
      <c r="DQ99" s="134"/>
      <c r="DR99" s="134"/>
      <c r="DS99" s="134"/>
      <c r="DT99" s="134"/>
      <c r="DU99" s="134"/>
      <c r="DV99" s="134"/>
      <c r="DW99" s="134"/>
      <c r="DX99" s="134"/>
      <c r="DY99" s="134"/>
      <c r="DZ99" s="134"/>
      <c r="EA99" s="134"/>
      <c r="EB99" s="134"/>
      <c r="EC99" s="134"/>
      <c r="ED99" s="134"/>
      <c r="EE99" s="134"/>
      <c r="EF99" s="134"/>
      <c r="EG99" s="134"/>
      <c r="EH99" s="134"/>
      <c r="EI99" s="134"/>
      <c r="EJ99" s="134"/>
      <c r="EK99" s="134"/>
      <c r="EL99" s="134"/>
      <c r="EM99" s="134"/>
      <c r="EN99" s="134"/>
      <c r="EO99" s="134"/>
      <c r="EP99" s="134"/>
      <c r="EQ99" s="134"/>
      <c r="ER99" s="134"/>
      <c r="ES99" s="134"/>
      <c r="ET99" s="134"/>
      <c r="EU99" s="134"/>
      <c r="EV99" s="134"/>
      <c r="EW99" s="134"/>
      <c r="EX99" s="134"/>
      <c r="EY99" s="134"/>
      <c r="EZ99" s="134"/>
      <c r="FA99" s="134"/>
      <c r="FB99" s="134"/>
      <c r="FC99" s="134"/>
      <c r="FD99" s="134"/>
      <c r="FE99" s="134"/>
      <c r="FF99" s="134"/>
      <c r="FG99" s="134"/>
      <c r="FH99" s="134"/>
      <c r="FI99" s="134"/>
      <c r="FJ99" s="134"/>
      <c r="FK99" s="134"/>
      <c r="FL99" s="134"/>
      <c r="FM99" s="134"/>
      <c r="FN99" s="134"/>
      <c r="FO99" s="134"/>
      <c r="FP99" s="134"/>
      <c r="FQ99" s="134"/>
      <c r="FR99" s="134"/>
      <c r="FS99" s="134"/>
      <c r="FT99" s="134"/>
      <c r="FU99" s="134"/>
      <c r="FV99" s="134"/>
      <c r="FW99" s="134"/>
      <c r="FX99" s="134"/>
      <c r="FY99" s="134"/>
      <c r="FZ99" s="134"/>
      <c r="GA99" s="134"/>
      <c r="GB99" s="134"/>
      <c r="GC99" s="134"/>
      <c r="GD99" s="134"/>
      <c r="GE99" s="134"/>
      <c r="GF99" s="134"/>
      <c r="GG99" s="134"/>
      <c r="GH99" s="134"/>
      <c r="GI99" s="134"/>
      <c r="GJ99" s="134"/>
      <c r="GK99" s="134"/>
      <c r="GL99" s="134"/>
      <c r="GM99" s="134"/>
      <c r="GN99" s="134"/>
      <c r="GO99" s="134"/>
      <c r="GP99" s="134"/>
      <c r="GQ99" s="134"/>
      <c r="GR99" s="134"/>
      <c r="GS99" s="134"/>
      <c r="GT99" s="134"/>
      <c r="GU99" s="134"/>
      <c r="GV99" s="134"/>
      <c r="GW99" s="134"/>
      <c r="GX99" s="134"/>
      <c r="GY99" s="134"/>
      <c r="GZ99" s="134"/>
      <c r="HA99" s="134"/>
      <c r="HB99" s="134"/>
      <c r="HC99" s="134"/>
      <c r="HD99" s="134"/>
      <c r="HE99" s="134"/>
      <c r="HF99" s="134"/>
      <c r="HG99" s="134"/>
      <c r="HH99" s="134"/>
      <c r="HI99" s="134"/>
      <c r="HJ99" s="134"/>
      <c r="HK99" s="134"/>
      <c r="HL99" s="134"/>
      <c r="HM99" s="134"/>
      <c r="HN99" s="134"/>
      <c r="HO99" s="134"/>
      <c r="HP99" s="134"/>
      <c r="HQ99" s="134"/>
      <c r="HR99" s="134"/>
      <c r="HS99" s="134"/>
      <c r="HT99" s="134"/>
      <c r="HU99" s="134"/>
      <c r="HV99" s="134"/>
      <c r="HW99" s="134"/>
      <c r="HX99" s="134"/>
      <c r="HY99" s="134"/>
      <c r="HZ99" s="134"/>
    </row>
    <row r="100" spans="1:234" s="43" customFormat="1" ht="183.75" customHeight="1" x14ac:dyDescent="0.2">
      <c r="A100" s="21">
        <f t="shared" si="3"/>
        <v>88</v>
      </c>
      <c r="B100" s="27" t="s">
        <v>121</v>
      </c>
      <c r="C100" s="49">
        <v>31201</v>
      </c>
      <c r="D100" s="24" t="s">
        <v>100</v>
      </c>
      <c r="E100" s="40">
        <v>3120103</v>
      </c>
      <c r="F100" s="27" t="s">
        <v>127</v>
      </c>
      <c r="G100" s="27" t="s">
        <v>563</v>
      </c>
      <c r="H100" s="30" t="s">
        <v>26</v>
      </c>
      <c r="I100" s="10">
        <f>15711000+28000000</f>
        <v>43711000</v>
      </c>
      <c r="J100" s="10"/>
      <c r="K100" s="18">
        <v>42601</v>
      </c>
      <c r="L100" s="18">
        <f>+K100+90</f>
        <v>42691</v>
      </c>
      <c r="M100" s="18">
        <v>42696</v>
      </c>
      <c r="N100" s="60">
        <v>365</v>
      </c>
      <c r="O100" s="18">
        <f>+M100+N100</f>
        <v>43061</v>
      </c>
      <c r="P100" s="64" t="s">
        <v>562</v>
      </c>
      <c r="Q100" s="65" t="s">
        <v>564</v>
      </c>
      <c r="R100" s="75" t="s">
        <v>565</v>
      </c>
      <c r="S100" s="51" t="s">
        <v>203</v>
      </c>
      <c r="T100" s="2" t="s">
        <v>566</v>
      </c>
      <c r="U100" s="35" t="s">
        <v>211</v>
      </c>
      <c r="V100" s="14"/>
      <c r="W100" s="14"/>
      <c r="X100" s="14"/>
    </row>
    <row r="101" spans="1:234" s="43" customFormat="1" ht="155.25" customHeight="1" x14ac:dyDescent="0.2">
      <c r="A101" s="21">
        <f t="shared" si="3"/>
        <v>89</v>
      </c>
      <c r="B101" s="27" t="s">
        <v>121</v>
      </c>
      <c r="C101" s="49">
        <v>31201</v>
      </c>
      <c r="D101" s="24" t="s">
        <v>100</v>
      </c>
      <c r="E101" s="40">
        <v>3120102</v>
      </c>
      <c r="F101" s="27" t="s">
        <v>132</v>
      </c>
      <c r="G101" s="27" t="s">
        <v>25</v>
      </c>
      <c r="H101" s="30" t="s">
        <v>26</v>
      </c>
      <c r="I101" s="10">
        <f>50000000-18628800-1500200</f>
        <v>29871000</v>
      </c>
      <c r="J101" s="10"/>
      <c r="K101" s="18">
        <v>42591</v>
      </c>
      <c r="L101" s="18">
        <v>42675</v>
      </c>
      <c r="M101" s="18">
        <v>42678</v>
      </c>
      <c r="N101" s="60">
        <v>365</v>
      </c>
      <c r="O101" s="18">
        <v>43043</v>
      </c>
      <c r="P101" s="64" t="s">
        <v>133</v>
      </c>
      <c r="Q101" s="65" t="s">
        <v>314</v>
      </c>
      <c r="R101" s="66" t="s">
        <v>134</v>
      </c>
      <c r="S101" s="51" t="s">
        <v>203</v>
      </c>
      <c r="T101" s="2"/>
      <c r="U101" s="95"/>
      <c r="V101" s="14"/>
      <c r="W101" s="14"/>
      <c r="X101" s="14"/>
    </row>
    <row r="102" spans="1:234" s="48" customFormat="1" ht="225" customHeight="1" x14ac:dyDescent="0.2">
      <c r="A102" s="21">
        <f t="shared" si="3"/>
        <v>90</v>
      </c>
      <c r="B102" s="27" t="s">
        <v>121</v>
      </c>
      <c r="C102" s="30">
        <v>31202</v>
      </c>
      <c r="D102" s="24" t="s">
        <v>176</v>
      </c>
      <c r="E102" s="40">
        <v>3120203</v>
      </c>
      <c r="F102" s="27" t="s">
        <v>135</v>
      </c>
      <c r="G102" s="30" t="s">
        <v>66</v>
      </c>
      <c r="H102" s="85" t="s">
        <v>495</v>
      </c>
      <c r="I102" s="10">
        <v>53000000</v>
      </c>
      <c r="J102" s="10">
        <v>53000000</v>
      </c>
      <c r="K102" s="18">
        <v>42479</v>
      </c>
      <c r="L102" s="18">
        <v>42562</v>
      </c>
      <c r="M102" s="18">
        <v>42570</v>
      </c>
      <c r="N102" s="60">
        <v>365</v>
      </c>
      <c r="O102" s="18">
        <v>42934</v>
      </c>
      <c r="P102" s="194" t="s">
        <v>136</v>
      </c>
      <c r="Q102" s="65" t="s">
        <v>311</v>
      </c>
      <c r="R102" s="66" t="s">
        <v>137</v>
      </c>
      <c r="S102" s="51" t="s">
        <v>203</v>
      </c>
      <c r="T102" s="2" t="s">
        <v>675</v>
      </c>
      <c r="U102" s="35" t="s">
        <v>218</v>
      </c>
      <c r="V102" s="14"/>
      <c r="W102" s="14"/>
      <c r="X102" s="14"/>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c r="DM102" s="43"/>
      <c r="DN102" s="43"/>
      <c r="DO102" s="43"/>
      <c r="DP102" s="43"/>
      <c r="DQ102" s="43"/>
      <c r="DR102" s="43"/>
      <c r="DS102" s="43"/>
      <c r="DT102" s="43"/>
      <c r="DU102" s="43"/>
      <c r="DV102" s="43"/>
      <c r="DW102" s="43"/>
      <c r="DX102" s="43"/>
      <c r="DY102" s="43"/>
      <c r="DZ102" s="43"/>
      <c r="EA102" s="43"/>
      <c r="EB102" s="43"/>
      <c r="EC102" s="43"/>
      <c r="ED102" s="43"/>
      <c r="EE102" s="43"/>
      <c r="EF102" s="43"/>
      <c r="EG102" s="43"/>
      <c r="EH102" s="43"/>
      <c r="EI102" s="43"/>
      <c r="EJ102" s="43"/>
      <c r="EK102" s="43"/>
      <c r="EL102" s="43"/>
      <c r="EM102" s="43"/>
      <c r="EN102" s="43"/>
      <c r="EO102" s="43"/>
      <c r="EP102" s="43"/>
      <c r="EQ102" s="43"/>
      <c r="ER102" s="43"/>
      <c r="ES102" s="43"/>
      <c r="ET102" s="43"/>
      <c r="EU102" s="43"/>
      <c r="EV102" s="43"/>
      <c r="EW102" s="43"/>
      <c r="EX102" s="43"/>
      <c r="EY102" s="43"/>
      <c r="EZ102" s="43"/>
      <c r="FA102" s="43"/>
      <c r="FB102" s="43"/>
      <c r="FC102" s="43"/>
      <c r="FD102" s="43"/>
      <c r="FE102" s="43"/>
      <c r="FF102" s="43"/>
      <c r="FG102" s="43"/>
      <c r="FH102" s="43"/>
      <c r="FI102" s="43"/>
      <c r="FJ102" s="43"/>
      <c r="FK102" s="43"/>
      <c r="FL102" s="43"/>
      <c r="FM102" s="43"/>
      <c r="FN102" s="43"/>
      <c r="FO102" s="43"/>
      <c r="FP102" s="43"/>
      <c r="FQ102" s="43"/>
      <c r="FR102" s="43"/>
      <c r="FS102" s="43"/>
      <c r="FT102" s="43"/>
      <c r="FU102" s="43"/>
      <c r="FV102" s="43"/>
      <c r="FW102" s="43"/>
      <c r="FX102" s="43"/>
      <c r="FY102" s="43"/>
      <c r="FZ102" s="43"/>
      <c r="GA102" s="43"/>
      <c r="GB102" s="43"/>
      <c r="GC102" s="43"/>
      <c r="GD102" s="43"/>
      <c r="GE102" s="43"/>
      <c r="GF102" s="43"/>
      <c r="GG102" s="43"/>
      <c r="GH102" s="43"/>
      <c r="GI102" s="43"/>
      <c r="GJ102" s="43"/>
      <c r="GK102" s="43"/>
      <c r="GL102" s="43"/>
      <c r="GM102" s="43"/>
      <c r="GN102" s="43"/>
      <c r="GO102" s="43"/>
      <c r="GP102" s="43"/>
      <c r="GQ102" s="43"/>
      <c r="GR102" s="43"/>
      <c r="GS102" s="43"/>
      <c r="GT102" s="43"/>
      <c r="GU102" s="43"/>
      <c r="GV102" s="43"/>
      <c r="GW102" s="43"/>
      <c r="GX102" s="43"/>
      <c r="GY102" s="43"/>
      <c r="GZ102" s="43"/>
      <c r="HA102" s="43"/>
      <c r="HB102" s="43"/>
      <c r="HC102" s="43"/>
      <c r="HD102" s="43"/>
      <c r="HE102" s="43"/>
      <c r="HF102" s="43"/>
      <c r="HG102" s="43"/>
      <c r="HH102" s="43"/>
      <c r="HI102" s="43"/>
      <c r="HJ102" s="43"/>
      <c r="HK102" s="43"/>
      <c r="HL102" s="43"/>
      <c r="HM102" s="43"/>
      <c r="HN102" s="43"/>
      <c r="HO102" s="43"/>
      <c r="HP102" s="43"/>
      <c r="HQ102" s="43"/>
      <c r="HR102" s="43"/>
      <c r="HS102" s="43"/>
      <c r="HT102" s="43"/>
      <c r="HU102" s="43"/>
      <c r="HV102" s="43"/>
      <c r="HW102" s="43"/>
      <c r="HX102" s="43"/>
      <c r="HY102" s="43"/>
      <c r="HZ102" s="43"/>
    </row>
    <row r="103" spans="1:234" s="43" customFormat="1" ht="125.25" customHeight="1" x14ac:dyDescent="0.2">
      <c r="A103" s="21">
        <f t="shared" si="3"/>
        <v>91</v>
      </c>
      <c r="B103" s="27" t="s">
        <v>121</v>
      </c>
      <c r="C103" s="30">
        <v>31202</v>
      </c>
      <c r="D103" s="24" t="s">
        <v>176</v>
      </c>
      <c r="E103" s="40">
        <v>3120203</v>
      </c>
      <c r="F103" s="27" t="s">
        <v>135</v>
      </c>
      <c r="G103" s="30" t="s">
        <v>62</v>
      </c>
      <c r="H103" s="30" t="s">
        <v>26</v>
      </c>
      <c r="I103" s="10">
        <v>4747739</v>
      </c>
      <c r="J103" s="10">
        <v>4747739</v>
      </c>
      <c r="K103" s="18">
        <v>42461</v>
      </c>
      <c r="L103" s="18">
        <v>42516</v>
      </c>
      <c r="M103" s="18">
        <f>L103+5</f>
        <v>42521</v>
      </c>
      <c r="N103" s="60">
        <v>365</v>
      </c>
      <c r="O103" s="18">
        <f>M103+N103</f>
        <v>42886</v>
      </c>
      <c r="P103" s="64" t="s">
        <v>138</v>
      </c>
      <c r="Q103" s="65" t="s">
        <v>139</v>
      </c>
      <c r="R103" s="66" t="s">
        <v>140</v>
      </c>
      <c r="S103" s="51" t="s">
        <v>203</v>
      </c>
      <c r="T103" s="2" t="s">
        <v>416</v>
      </c>
      <c r="U103" s="35" t="s">
        <v>218</v>
      </c>
      <c r="V103" s="14"/>
      <c r="W103" s="14"/>
      <c r="X103" s="14"/>
    </row>
    <row r="104" spans="1:234" s="43" customFormat="1" ht="101.25" customHeight="1" x14ac:dyDescent="0.2">
      <c r="A104" s="21">
        <f t="shared" si="3"/>
        <v>92</v>
      </c>
      <c r="B104" s="27" t="s">
        <v>121</v>
      </c>
      <c r="C104" s="49">
        <v>31202</v>
      </c>
      <c r="D104" s="24" t="s">
        <v>176</v>
      </c>
      <c r="E104" s="40">
        <v>3120204</v>
      </c>
      <c r="F104" s="27" t="s">
        <v>185</v>
      </c>
      <c r="G104" s="30" t="s">
        <v>25</v>
      </c>
      <c r="H104" s="30" t="s">
        <v>26</v>
      </c>
      <c r="I104" s="10">
        <v>60000000</v>
      </c>
      <c r="J104" s="10">
        <v>60000000</v>
      </c>
      <c r="K104" s="18">
        <v>42348</v>
      </c>
      <c r="L104" s="18">
        <v>42489</v>
      </c>
      <c r="M104" s="139" t="s">
        <v>346</v>
      </c>
      <c r="N104" s="60">
        <v>365</v>
      </c>
      <c r="O104" s="139" t="s">
        <v>346</v>
      </c>
      <c r="P104" s="64" t="s">
        <v>141</v>
      </c>
      <c r="Q104" s="19" t="s">
        <v>343</v>
      </c>
      <c r="R104" s="140" t="s">
        <v>344</v>
      </c>
      <c r="S104" s="51" t="s">
        <v>203</v>
      </c>
      <c r="T104" s="2" t="s">
        <v>345</v>
      </c>
      <c r="U104" s="35" t="s">
        <v>218</v>
      </c>
      <c r="V104" s="47"/>
      <c r="W104" s="47"/>
      <c r="X104" s="47"/>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48"/>
      <c r="EK104" s="48"/>
      <c r="EL104" s="48"/>
      <c r="EM104" s="48"/>
      <c r="EN104" s="48"/>
      <c r="EO104" s="48"/>
      <c r="EP104" s="48"/>
      <c r="EQ104" s="48"/>
      <c r="ER104" s="48"/>
      <c r="ES104" s="48"/>
      <c r="ET104" s="48"/>
      <c r="EU104" s="48"/>
      <c r="EV104" s="48"/>
      <c r="EW104" s="48"/>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48"/>
      <c r="HC104" s="48"/>
      <c r="HD104" s="48"/>
      <c r="HE104" s="48"/>
      <c r="HF104" s="48"/>
      <c r="HG104" s="48"/>
      <c r="HH104" s="48"/>
      <c r="HI104" s="48"/>
      <c r="HJ104" s="48"/>
      <c r="HK104" s="48"/>
      <c r="HL104" s="48"/>
      <c r="HM104" s="48"/>
      <c r="HN104" s="48"/>
      <c r="HO104" s="48"/>
      <c r="HP104" s="48"/>
      <c r="HQ104" s="48"/>
      <c r="HR104" s="48"/>
      <c r="HS104" s="48"/>
      <c r="HT104" s="48"/>
      <c r="HU104" s="48"/>
      <c r="HV104" s="48"/>
      <c r="HW104" s="48"/>
      <c r="HX104" s="48"/>
      <c r="HY104" s="48"/>
      <c r="HZ104" s="48"/>
    </row>
    <row r="105" spans="1:234" s="43" customFormat="1" ht="257.25" customHeight="1" x14ac:dyDescent="0.2">
      <c r="A105" s="21">
        <f t="shared" si="3"/>
        <v>93</v>
      </c>
      <c r="B105" s="27" t="s">
        <v>121</v>
      </c>
      <c r="C105" s="23" t="s">
        <v>16</v>
      </c>
      <c r="D105" s="24" t="s">
        <v>176</v>
      </c>
      <c r="E105" s="40">
        <v>312020501</v>
      </c>
      <c r="F105" s="27" t="s">
        <v>69</v>
      </c>
      <c r="G105" s="30" t="s">
        <v>84</v>
      </c>
      <c r="H105" s="30" t="s">
        <v>26</v>
      </c>
      <c r="I105" s="10">
        <v>863270275</v>
      </c>
      <c r="J105" s="10">
        <v>863270275</v>
      </c>
      <c r="K105" s="18">
        <v>42359</v>
      </c>
      <c r="L105" s="18">
        <v>42558</v>
      </c>
      <c r="M105" s="18">
        <v>42564</v>
      </c>
      <c r="N105" s="60">
        <v>365</v>
      </c>
      <c r="O105" s="18">
        <v>42928</v>
      </c>
      <c r="P105" s="64" t="s">
        <v>142</v>
      </c>
      <c r="Q105" s="65" t="s">
        <v>143</v>
      </c>
      <c r="R105" s="66" t="s">
        <v>144</v>
      </c>
      <c r="S105" s="51" t="s">
        <v>203</v>
      </c>
      <c r="T105" s="2" t="s">
        <v>493</v>
      </c>
      <c r="U105" s="19" t="s">
        <v>218</v>
      </c>
      <c r="V105" s="61" t="s">
        <v>325</v>
      </c>
      <c r="W105" s="61" t="s">
        <v>241</v>
      </c>
      <c r="X105" s="47"/>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48"/>
      <c r="EK105" s="48"/>
      <c r="EL105" s="48"/>
      <c r="EM105" s="48"/>
      <c r="EN105" s="48"/>
      <c r="EO105" s="48"/>
      <c r="EP105" s="48"/>
      <c r="EQ105" s="48"/>
      <c r="ER105" s="48"/>
      <c r="ES105" s="48"/>
      <c r="ET105" s="48"/>
      <c r="EU105" s="48"/>
      <c r="EV105" s="48"/>
      <c r="EW105" s="48"/>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48"/>
      <c r="HC105" s="48"/>
      <c r="HD105" s="48"/>
      <c r="HE105" s="48"/>
      <c r="HF105" s="48"/>
      <c r="HG105" s="48"/>
      <c r="HH105" s="48"/>
      <c r="HI105" s="48"/>
      <c r="HJ105" s="48"/>
      <c r="HK105" s="48"/>
      <c r="HL105" s="48"/>
      <c r="HM105" s="48"/>
      <c r="HN105" s="48"/>
      <c r="HO105" s="48"/>
      <c r="HP105" s="48"/>
      <c r="HQ105" s="48"/>
      <c r="HR105" s="48"/>
      <c r="HS105" s="48"/>
      <c r="HT105" s="48"/>
      <c r="HU105" s="48"/>
      <c r="HV105" s="48"/>
      <c r="HW105" s="48"/>
      <c r="HX105" s="48"/>
      <c r="HY105" s="48"/>
      <c r="HZ105" s="48"/>
    </row>
    <row r="106" spans="1:234" s="48" customFormat="1" ht="139.5" customHeight="1" x14ac:dyDescent="0.2">
      <c r="A106" s="21">
        <f t="shared" si="3"/>
        <v>94</v>
      </c>
      <c r="B106" s="27" t="s">
        <v>121</v>
      </c>
      <c r="C106" s="30">
        <v>31202</v>
      </c>
      <c r="D106" s="24" t="s">
        <v>176</v>
      </c>
      <c r="E106" s="40">
        <v>3120201</v>
      </c>
      <c r="F106" s="27" t="s">
        <v>145</v>
      </c>
      <c r="G106" s="30" t="s">
        <v>66</v>
      </c>
      <c r="H106" s="19" t="s">
        <v>146</v>
      </c>
      <c r="I106" s="10">
        <v>72351180</v>
      </c>
      <c r="J106" s="10">
        <v>72351180</v>
      </c>
      <c r="K106" s="18">
        <v>42377</v>
      </c>
      <c r="L106" s="18">
        <v>42401</v>
      </c>
      <c r="M106" s="18">
        <v>42403</v>
      </c>
      <c r="N106" s="60">
        <v>365</v>
      </c>
      <c r="O106" s="18">
        <v>42768</v>
      </c>
      <c r="P106" s="64" t="s">
        <v>147</v>
      </c>
      <c r="Q106" s="35" t="s">
        <v>245</v>
      </c>
      <c r="R106" s="75" t="s">
        <v>148</v>
      </c>
      <c r="S106" s="51" t="s">
        <v>203</v>
      </c>
      <c r="T106" s="2" t="s">
        <v>238</v>
      </c>
      <c r="U106" s="35" t="s">
        <v>218</v>
      </c>
      <c r="V106" s="47"/>
      <c r="W106" s="41" t="s">
        <v>241</v>
      </c>
      <c r="X106" s="47"/>
    </row>
    <row r="107" spans="1:234" s="48" customFormat="1" ht="107.25" customHeight="1" x14ac:dyDescent="0.2">
      <c r="A107" s="21">
        <f t="shared" si="3"/>
        <v>95</v>
      </c>
      <c r="B107" s="27" t="s">
        <v>121</v>
      </c>
      <c r="C107" s="23" t="s">
        <v>16</v>
      </c>
      <c r="D107" s="24" t="s">
        <v>176</v>
      </c>
      <c r="E107" s="40">
        <v>312020501</v>
      </c>
      <c r="F107" s="27" t="s">
        <v>69</v>
      </c>
      <c r="G107" s="30" t="s">
        <v>62</v>
      </c>
      <c r="H107" s="30" t="s">
        <v>26</v>
      </c>
      <c r="I107" s="10">
        <f>29877362+102537737</f>
        <v>132415099</v>
      </c>
      <c r="J107" s="10"/>
      <c r="K107" s="18">
        <v>42601</v>
      </c>
      <c r="L107" s="18">
        <f>+K107+90</f>
        <v>42691</v>
      </c>
      <c r="M107" s="18">
        <v>42696</v>
      </c>
      <c r="N107" s="60">
        <v>365</v>
      </c>
      <c r="O107" s="18">
        <f>+M107+N107</f>
        <v>43061</v>
      </c>
      <c r="P107" s="89" t="s">
        <v>561</v>
      </c>
      <c r="Q107" s="65" t="s">
        <v>564</v>
      </c>
      <c r="R107" s="75" t="s">
        <v>565</v>
      </c>
      <c r="S107" s="51" t="s">
        <v>203</v>
      </c>
      <c r="T107" s="2" t="s">
        <v>567</v>
      </c>
      <c r="U107" s="35" t="s">
        <v>211</v>
      </c>
      <c r="V107" s="14"/>
      <c r="W107" s="14"/>
      <c r="X107" s="14"/>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c r="DH107" s="43"/>
      <c r="DI107" s="43"/>
      <c r="DJ107" s="43"/>
      <c r="DK107" s="43"/>
      <c r="DL107" s="43"/>
      <c r="DM107" s="43"/>
      <c r="DN107" s="43"/>
      <c r="DO107" s="43"/>
      <c r="DP107" s="43"/>
      <c r="DQ107" s="43"/>
      <c r="DR107" s="43"/>
      <c r="DS107" s="43"/>
      <c r="DT107" s="43"/>
      <c r="DU107" s="43"/>
      <c r="DV107" s="43"/>
      <c r="DW107" s="43"/>
      <c r="DX107" s="43"/>
      <c r="DY107" s="43"/>
      <c r="DZ107" s="43"/>
      <c r="EA107" s="43"/>
      <c r="EB107" s="43"/>
      <c r="EC107" s="43"/>
      <c r="ED107" s="43"/>
      <c r="EE107" s="43"/>
      <c r="EF107" s="43"/>
      <c r="EG107" s="43"/>
      <c r="EH107" s="43"/>
      <c r="EI107" s="43"/>
      <c r="EJ107" s="43"/>
      <c r="EK107" s="43"/>
      <c r="EL107" s="43"/>
      <c r="EM107" s="43"/>
      <c r="EN107" s="43"/>
      <c r="EO107" s="43"/>
      <c r="EP107" s="43"/>
      <c r="EQ107" s="43"/>
      <c r="ER107" s="43"/>
      <c r="ES107" s="43"/>
      <c r="ET107" s="43"/>
      <c r="EU107" s="43"/>
      <c r="EV107" s="43"/>
      <c r="EW107" s="43"/>
      <c r="EX107" s="43"/>
      <c r="EY107" s="43"/>
      <c r="EZ107" s="43"/>
      <c r="FA107" s="43"/>
      <c r="FB107" s="43"/>
      <c r="FC107" s="43"/>
      <c r="FD107" s="43"/>
      <c r="FE107" s="43"/>
      <c r="FF107" s="43"/>
      <c r="FG107" s="43"/>
      <c r="FH107" s="43"/>
      <c r="FI107" s="43"/>
      <c r="FJ107" s="43"/>
      <c r="FK107" s="43"/>
      <c r="FL107" s="43"/>
      <c r="FM107" s="43"/>
      <c r="FN107" s="43"/>
      <c r="FO107" s="43"/>
      <c r="FP107" s="43"/>
      <c r="FQ107" s="43"/>
      <c r="FR107" s="43"/>
      <c r="FS107" s="43"/>
      <c r="FT107" s="43"/>
      <c r="FU107" s="43"/>
      <c r="FV107" s="43"/>
      <c r="FW107" s="43"/>
      <c r="FX107" s="43"/>
      <c r="FY107" s="43"/>
      <c r="FZ107" s="43"/>
      <c r="GA107" s="43"/>
      <c r="GB107" s="43"/>
      <c r="GC107" s="43"/>
      <c r="GD107" s="43"/>
      <c r="GE107" s="43"/>
      <c r="GF107" s="43"/>
      <c r="GG107" s="43"/>
      <c r="GH107" s="43"/>
      <c r="GI107" s="43"/>
      <c r="GJ107" s="43"/>
      <c r="GK107" s="43"/>
      <c r="GL107" s="43"/>
      <c r="GM107" s="43"/>
      <c r="GN107" s="43"/>
      <c r="GO107" s="43"/>
      <c r="GP107" s="43"/>
      <c r="GQ107" s="43"/>
      <c r="GR107" s="43"/>
      <c r="GS107" s="43"/>
      <c r="GT107" s="43"/>
      <c r="GU107" s="43"/>
      <c r="GV107" s="43"/>
      <c r="GW107" s="43"/>
      <c r="GX107" s="43"/>
      <c r="GY107" s="43"/>
      <c r="GZ107" s="43"/>
      <c r="HA107" s="43"/>
      <c r="HB107" s="43"/>
      <c r="HC107" s="43"/>
      <c r="HD107" s="43"/>
      <c r="HE107" s="43"/>
      <c r="HF107" s="43"/>
      <c r="HG107" s="43"/>
      <c r="HH107" s="43"/>
      <c r="HI107" s="43"/>
      <c r="HJ107" s="43"/>
      <c r="HK107" s="43"/>
      <c r="HL107" s="43"/>
      <c r="HM107" s="43"/>
      <c r="HN107" s="43"/>
      <c r="HO107" s="43"/>
      <c r="HP107" s="43"/>
      <c r="HQ107" s="43"/>
      <c r="HR107" s="43"/>
      <c r="HS107" s="43"/>
      <c r="HT107" s="43"/>
      <c r="HU107" s="43"/>
      <c r="HV107" s="43"/>
      <c r="HW107" s="43"/>
      <c r="HX107" s="43"/>
      <c r="HY107" s="43"/>
      <c r="HZ107" s="43"/>
    </row>
    <row r="108" spans="1:234" s="43" customFormat="1" ht="116.25" customHeight="1" x14ac:dyDescent="0.2">
      <c r="A108" s="21">
        <f t="shared" si="3"/>
        <v>96</v>
      </c>
      <c r="B108" s="27" t="s">
        <v>121</v>
      </c>
      <c r="C108" s="23" t="s">
        <v>16</v>
      </c>
      <c r="D108" s="24" t="s">
        <v>176</v>
      </c>
      <c r="E108" s="40">
        <v>312020501</v>
      </c>
      <c r="F108" s="27" t="s">
        <v>69</v>
      </c>
      <c r="G108" s="30" t="s">
        <v>62</v>
      </c>
      <c r="H108" s="30" t="s">
        <v>26</v>
      </c>
      <c r="I108" s="10">
        <v>10474000.000000002</v>
      </c>
      <c r="J108" s="10"/>
      <c r="K108" s="18">
        <v>42577</v>
      </c>
      <c r="L108" s="18">
        <v>42639</v>
      </c>
      <c r="M108" s="18">
        <f>+L108+5</f>
        <v>42644</v>
      </c>
      <c r="N108" s="60">
        <v>365</v>
      </c>
      <c r="O108" s="18">
        <f>+M108+N108</f>
        <v>43009</v>
      </c>
      <c r="P108" s="89" t="s">
        <v>149</v>
      </c>
      <c r="Q108" s="99" t="s">
        <v>150</v>
      </c>
      <c r="R108" s="188" t="s">
        <v>151</v>
      </c>
      <c r="S108" s="51" t="s">
        <v>203</v>
      </c>
      <c r="T108" s="2" t="s">
        <v>488</v>
      </c>
      <c r="U108" s="188" t="s">
        <v>489</v>
      </c>
      <c r="V108" s="14"/>
      <c r="W108" s="14"/>
      <c r="X108" s="14"/>
    </row>
    <row r="109" spans="1:234" s="43" customFormat="1" ht="113.25" customHeight="1" x14ac:dyDescent="0.2">
      <c r="A109" s="21">
        <f t="shared" si="3"/>
        <v>97</v>
      </c>
      <c r="B109" s="176" t="s">
        <v>121</v>
      </c>
      <c r="C109" s="81" t="s">
        <v>119</v>
      </c>
      <c r="D109" s="24" t="s">
        <v>86</v>
      </c>
      <c r="E109" s="49">
        <v>311020301</v>
      </c>
      <c r="F109" s="27" t="s">
        <v>65</v>
      </c>
      <c r="G109" s="30" t="s">
        <v>62</v>
      </c>
      <c r="H109" s="30" t="s">
        <v>26</v>
      </c>
      <c r="I109" s="10">
        <f>50000000-5000000</f>
        <v>45000000</v>
      </c>
      <c r="J109" s="10"/>
      <c r="K109" s="18">
        <v>42480</v>
      </c>
      <c r="L109" s="18">
        <v>42535</v>
      </c>
      <c r="M109" s="18">
        <f>L109+L882</f>
        <v>42535</v>
      </c>
      <c r="N109" s="60">
        <v>120</v>
      </c>
      <c r="O109" s="18">
        <f>M109+N109</f>
        <v>42655</v>
      </c>
      <c r="P109" s="89" t="s">
        <v>152</v>
      </c>
      <c r="Q109" s="65" t="s">
        <v>572</v>
      </c>
      <c r="R109" s="188" t="s">
        <v>153</v>
      </c>
      <c r="S109" s="51" t="s">
        <v>203</v>
      </c>
      <c r="T109" s="2"/>
      <c r="U109" s="95"/>
      <c r="V109" s="14"/>
      <c r="W109" s="14"/>
      <c r="X109" s="14"/>
    </row>
    <row r="110" spans="1:234" s="43" customFormat="1" ht="102.75" customHeight="1" x14ac:dyDescent="0.2">
      <c r="A110" s="21">
        <f t="shared" si="3"/>
        <v>98</v>
      </c>
      <c r="B110" s="176" t="s">
        <v>121</v>
      </c>
      <c r="C110" s="49">
        <v>33</v>
      </c>
      <c r="D110" s="2" t="s">
        <v>24</v>
      </c>
      <c r="E110" s="40" t="s">
        <v>437</v>
      </c>
      <c r="F110" s="27" t="s">
        <v>438</v>
      </c>
      <c r="G110" s="19" t="s">
        <v>164</v>
      </c>
      <c r="H110" s="30" t="s">
        <v>197</v>
      </c>
      <c r="I110" s="10">
        <v>28000000</v>
      </c>
      <c r="J110" s="10"/>
      <c r="K110" s="18">
        <v>42542</v>
      </c>
      <c r="L110" s="18">
        <v>42603</v>
      </c>
      <c r="M110" s="18">
        <v>42608</v>
      </c>
      <c r="N110" s="60">
        <v>90</v>
      </c>
      <c r="O110" s="18">
        <f>+M110+N110</f>
        <v>42698</v>
      </c>
      <c r="P110" s="89" t="s">
        <v>154</v>
      </c>
      <c r="Q110" s="65" t="s">
        <v>573</v>
      </c>
      <c r="R110" s="188" t="s">
        <v>193</v>
      </c>
      <c r="S110" s="51" t="s">
        <v>203</v>
      </c>
      <c r="T110" s="2" t="s">
        <v>701</v>
      </c>
      <c r="U110" s="35" t="s">
        <v>211</v>
      </c>
      <c r="V110" s="47"/>
      <c r="W110" s="47"/>
      <c r="X110" s="47"/>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48"/>
      <c r="EK110" s="48"/>
      <c r="EL110" s="48"/>
      <c r="EM110" s="48"/>
      <c r="EN110" s="48"/>
      <c r="EO110" s="48"/>
      <c r="EP110" s="48"/>
      <c r="EQ110" s="48"/>
      <c r="ER110" s="48"/>
      <c r="ES110" s="48"/>
      <c r="ET110" s="48"/>
      <c r="EU110" s="48"/>
      <c r="EV110" s="48"/>
      <c r="EW110" s="48"/>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48"/>
      <c r="HC110" s="48"/>
      <c r="HD110" s="48"/>
      <c r="HE110" s="48"/>
      <c r="HF110" s="48"/>
      <c r="HG110" s="48"/>
      <c r="HH110" s="48"/>
      <c r="HI110" s="48"/>
      <c r="HJ110" s="48"/>
      <c r="HK110" s="48"/>
      <c r="HL110" s="48"/>
      <c r="HM110" s="48"/>
      <c r="HN110" s="48"/>
      <c r="HO110" s="48"/>
      <c r="HP110" s="48"/>
      <c r="HQ110" s="48"/>
      <c r="HR110" s="48"/>
      <c r="HS110" s="48"/>
      <c r="HT110" s="48"/>
      <c r="HU110" s="48"/>
      <c r="HV110" s="48"/>
      <c r="HW110" s="48"/>
      <c r="HX110" s="48"/>
      <c r="HY110" s="48"/>
      <c r="HZ110" s="48"/>
    </row>
    <row r="111" spans="1:234" s="43" customFormat="1" ht="102.75" customHeight="1" x14ac:dyDescent="0.2">
      <c r="A111" s="21">
        <f t="shared" si="3"/>
        <v>99</v>
      </c>
      <c r="B111" s="176" t="s">
        <v>121</v>
      </c>
      <c r="C111" s="49">
        <v>33</v>
      </c>
      <c r="D111" s="2" t="s">
        <v>24</v>
      </c>
      <c r="E111" s="40" t="s">
        <v>437</v>
      </c>
      <c r="F111" s="27" t="s">
        <v>438</v>
      </c>
      <c r="G111" s="30" t="s">
        <v>181</v>
      </c>
      <c r="H111" s="30" t="s">
        <v>57</v>
      </c>
      <c r="I111" s="10">
        <v>200000000</v>
      </c>
      <c r="J111" s="10"/>
      <c r="K111" s="18">
        <v>42590</v>
      </c>
      <c r="L111" s="18">
        <v>42651</v>
      </c>
      <c r="M111" s="18">
        <v>42658</v>
      </c>
      <c r="N111" s="60">
        <v>365</v>
      </c>
      <c r="O111" s="18">
        <v>43022</v>
      </c>
      <c r="P111" s="89" t="s">
        <v>156</v>
      </c>
      <c r="Q111" s="65" t="s">
        <v>583</v>
      </c>
      <c r="R111" s="75" t="s">
        <v>157</v>
      </c>
      <c r="S111" s="51" t="s">
        <v>203</v>
      </c>
      <c r="T111" s="2" t="s">
        <v>554</v>
      </c>
      <c r="U111" s="75" t="s">
        <v>375</v>
      </c>
      <c r="V111" s="14"/>
      <c r="W111" s="14"/>
      <c r="X111" s="14"/>
    </row>
    <row r="112" spans="1:234" s="43" customFormat="1" ht="117.75" customHeight="1" x14ac:dyDescent="0.2">
      <c r="A112" s="21">
        <f t="shared" si="3"/>
        <v>100</v>
      </c>
      <c r="B112" s="176" t="s">
        <v>121</v>
      </c>
      <c r="C112" s="49">
        <v>33</v>
      </c>
      <c r="D112" s="2" t="s">
        <v>24</v>
      </c>
      <c r="E112" s="40" t="s">
        <v>437</v>
      </c>
      <c r="F112" s="27" t="s">
        <v>438</v>
      </c>
      <c r="G112" s="30" t="s">
        <v>25</v>
      </c>
      <c r="H112" s="30" t="s">
        <v>525</v>
      </c>
      <c r="I112" s="10">
        <v>100000000</v>
      </c>
      <c r="J112" s="10"/>
      <c r="K112" s="18">
        <v>42590</v>
      </c>
      <c r="L112" s="18">
        <v>42651</v>
      </c>
      <c r="M112" s="18">
        <v>42658</v>
      </c>
      <c r="N112" s="60">
        <v>365</v>
      </c>
      <c r="O112" s="18">
        <v>43022</v>
      </c>
      <c r="P112" s="89" t="s">
        <v>158</v>
      </c>
      <c r="Q112" s="65" t="s">
        <v>526</v>
      </c>
      <c r="R112" s="75" t="s">
        <v>159</v>
      </c>
      <c r="S112" s="75" t="s">
        <v>203</v>
      </c>
      <c r="T112" s="2" t="s">
        <v>553</v>
      </c>
      <c r="U112" s="75" t="s">
        <v>375</v>
      </c>
      <c r="V112" s="14"/>
      <c r="W112" s="14"/>
      <c r="X112" s="14"/>
    </row>
    <row r="113" spans="1:234" s="43" customFormat="1" ht="138" customHeight="1" x14ac:dyDescent="0.2">
      <c r="A113" s="21">
        <f t="shared" si="3"/>
        <v>101</v>
      </c>
      <c r="B113" s="176" t="s">
        <v>121</v>
      </c>
      <c r="C113" s="49">
        <v>33</v>
      </c>
      <c r="D113" s="2" t="s">
        <v>24</v>
      </c>
      <c r="E113" s="40" t="s">
        <v>437</v>
      </c>
      <c r="F113" s="27" t="s">
        <v>438</v>
      </c>
      <c r="G113" s="86" t="s">
        <v>84</v>
      </c>
      <c r="H113" s="30" t="s">
        <v>155</v>
      </c>
      <c r="I113" s="10">
        <f>2712000000-600000000-100000000-57000000</f>
        <v>1955000000</v>
      </c>
      <c r="J113" s="10"/>
      <c r="K113" s="18">
        <v>42510</v>
      </c>
      <c r="L113" s="18">
        <v>42602</v>
      </c>
      <c r="M113" s="18">
        <v>42607</v>
      </c>
      <c r="N113" s="60">
        <f>6*30</f>
        <v>180</v>
      </c>
      <c r="O113" s="18">
        <f>+M113+N113</f>
        <v>42787</v>
      </c>
      <c r="P113" s="89" t="s">
        <v>156</v>
      </c>
      <c r="Q113" s="65" t="s">
        <v>574</v>
      </c>
      <c r="R113" s="188" t="s">
        <v>160</v>
      </c>
      <c r="S113" s="51" t="s">
        <v>203</v>
      </c>
      <c r="T113" s="2" t="s">
        <v>700</v>
      </c>
      <c r="U113" s="19"/>
      <c r="V113" s="14"/>
      <c r="W113" s="14"/>
      <c r="X113" s="14"/>
    </row>
    <row r="114" spans="1:234" s="43" customFormat="1" ht="101.25" customHeight="1" x14ac:dyDescent="0.2">
      <c r="A114" s="21"/>
      <c r="B114" s="176" t="s">
        <v>121</v>
      </c>
      <c r="C114" s="40">
        <v>33</v>
      </c>
      <c r="D114" s="2" t="s">
        <v>24</v>
      </c>
      <c r="E114" s="40" t="s">
        <v>437</v>
      </c>
      <c r="F114" s="27" t="s">
        <v>438</v>
      </c>
      <c r="G114" s="40" t="s">
        <v>62</v>
      </c>
      <c r="H114" s="27" t="s">
        <v>26</v>
      </c>
      <c r="I114" s="10">
        <v>15700000</v>
      </c>
      <c r="J114" s="10"/>
      <c r="K114" s="18">
        <v>42473</v>
      </c>
      <c r="L114" s="18">
        <v>42546</v>
      </c>
      <c r="M114" s="18">
        <f>L114+5</f>
        <v>42551</v>
      </c>
      <c r="N114" s="60">
        <v>90</v>
      </c>
      <c r="O114" s="18">
        <f>M114+N114</f>
        <v>42641</v>
      </c>
      <c r="P114" s="89" t="s">
        <v>326</v>
      </c>
      <c r="Q114" s="65" t="s">
        <v>494</v>
      </c>
      <c r="R114" s="188" t="s">
        <v>329</v>
      </c>
      <c r="S114" s="51" t="s">
        <v>203</v>
      </c>
      <c r="T114" s="2"/>
      <c r="U114" s="19"/>
      <c r="V114" s="47"/>
      <c r="W114" s="47"/>
      <c r="X114" s="47"/>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row>
    <row r="115" spans="1:234" s="43" customFormat="1" ht="153.75" customHeight="1" x14ac:dyDescent="0.2">
      <c r="A115" s="21">
        <f>+A113+1</f>
        <v>102</v>
      </c>
      <c r="B115" s="176" t="s">
        <v>121</v>
      </c>
      <c r="C115" s="40">
        <v>33</v>
      </c>
      <c r="D115" s="2" t="s">
        <v>24</v>
      </c>
      <c r="E115" s="40" t="s">
        <v>437</v>
      </c>
      <c r="F115" s="27" t="s">
        <v>438</v>
      </c>
      <c r="G115" s="40" t="s">
        <v>62</v>
      </c>
      <c r="H115" s="27" t="s">
        <v>26</v>
      </c>
      <c r="I115" s="10">
        <v>15300000</v>
      </c>
      <c r="J115" s="10">
        <v>15300000</v>
      </c>
      <c r="K115" s="18">
        <v>42473</v>
      </c>
      <c r="L115" s="18">
        <v>42562</v>
      </c>
      <c r="M115" s="18">
        <v>42572</v>
      </c>
      <c r="N115" s="60">
        <v>90</v>
      </c>
      <c r="O115" s="18">
        <v>42663</v>
      </c>
      <c r="P115" s="89" t="s">
        <v>326</v>
      </c>
      <c r="Q115" s="65" t="s">
        <v>439</v>
      </c>
      <c r="R115" s="188" t="s">
        <v>329</v>
      </c>
      <c r="S115" s="51" t="s">
        <v>203</v>
      </c>
      <c r="T115" s="2" t="s">
        <v>699</v>
      </c>
      <c r="U115" s="19" t="s">
        <v>218</v>
      </c>
      <c r="V115" s="47"/>
      <c r="W115" s="47"/>
      <c r="X115" s="47"/>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48"/>
      <c r="EK115" s="48"/>
      <c r="EL115" s="48"/>
      <c r="EM115" s="48"/>
      <c r="EN115" s="48"/>
      <c r="EO115" s="48"/>
      <c r="EP115" s="48"/>
      <c r="EQ115" s="48"/>
      <c r="ER115" s="48"/>
      <c r="ES115" s="48"/>
      <c r="ET115" s="48"/>
      <c r="EU115" s="48"/>
      <c r="EV115" s="48"/>
      <c r="EW115" s="48"/>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48"/>
      <c r="HC115" s="48"/>
      <c r="HD115" s="48"/>
      <c r="HE115" s="48"/>
      <c r="HF115" s="48"/>
      <c r="HG115" s="48"/>
      <c r="HH115" s="48"/>
      <c r="HI115" s="48"/>
      <c r="HJ115" s="48"/>
      <c r="HK115" s="48"/>
      <c r="HL115" s="48"/>
      <c r="HM115" s="48"/>
      <c r="HN115" s="48"/>
      <c r="HO115" s="48"/>
      <c r="HP115" s="48"/>
      <c r="HQ115" s="48"/>
      <c r="HR115" s="48"/>
      <c r="HS115" s="48"/>
      <c r="HT115" s="48"/>
      <c r="HU115" s="48"/>
      <c r="HV115" s="48"/>
      <c r="HW115" s="48"/>
      <c r="HX115" s="48"/>
      <c r="HY115" s="48"/>
      <c r="HZ115" s="48"/>
    </row>
    <row r="116" spans="1:234" s="43" customFormat="1" ht="76.5" customHeight="1" x14ac:dyDescent="0.2">
      <c r="A116" s="21">
        <f t="shared" si="3"/>
        <v>103</v>
      </c>
      <c r="B116" s="176" t="s">
        <v>121</v>
      </c>
      <c r="C116" s="40">
        <v>33</v>
      </c>
      <c r="D116" s="2" t="s">
        <v>24</v>
      </c>
      <c r="E116" s="40" t="s">
        <v>437</v>
      </c>
      <c r="F116" s="27" t="s">
        <v>438</v>
      </c>
      <c r="G116" s="86" t="s">
        <v>178</v>
      </c>
      <c r="H116" s="96" t="s">
        <v>161</v>
      </c>
      <c r="I116" s="10">
        <v>300000000</v>
      </c>
      <c r="J116" s="10"/>
      <c r="K116" s="18">
        <v>42563</v>
      </c>
      <c r="L116" s="18">
        <v>42703</v>
      </c>
      <c r="M116" s="18">
        <v>42708</v>
      </c>
      <c r="N116" s="60">
        <v>270</v>
      </c>
      <c r="O116" s="18">
        <v>42978</v>
      </c>
      <c r="P116" s="89" t="s">
        <v>162</v>
      </c>
      <c r="Q116" s="65" t="s">
        <v>440</v>
      </c>
      <c r="R116" s="188" t="s">
        <v>163</v>
      </c>
      <c r="S116" s="51" t="s">
        <v>203</v>
      </c>
      <c r="T116" s="2"/>
      <c r="U116" s="95"/>
      <c r="V116" s="14"/>
      <c r="W116" s="14"/>
      <c r="X116" s="14"/>
    </row>
    <row r="117" spans="1:234" s="43" customFormat="1" ht="128.25" customHeight="1" x14ac:dyDescent="0.2">
      <c r="A117" s="21">
        <f t="shared" si="3"/>
        <v>104</v>
      </c>
      <c r="B117" s="176" t="s">
        <v>121</v>
      </c>
      <c r="C117" s="178">
        <v>33</v>
      </c>
      <c r="D117" s="2" t="s">
        <v>24</v>
      </c>
      <c r="E117" s="40" t="s">
        <v>437</v>
      </c>
      <c r="F117" s="27" t="s">
        <v>438</v>
      </c>
      <c r="G117" s="86" t="s">
        <v>25</v>
      </c>
      <c r="H117" s="96" t="s">
        <v>51</v>
      </c>
      <c r="I117" s="10">
        <f>450000000+600000000</f>
        <v>1050000000</v>
      </c>
      <c r="J117" s="10"/>
      <c r="K117" s="97">
        <v>42597</v>
      </c>
      <c r="L117" s="97">
        <f>K117+90</f>
        <v>42687</v>
      </c>
      <c r="M117" s="97">
        <f>L117+5</f>
        <v>42692</v>
      </c>
      <c r="N117" s="60">
        <v>60</v>
      </c>
      <c r="O117" s="97">
        <f>M117+N117</f>
        <v>42752</v>
      </c>
      <c r="P117" s="98" t="s">
        <v>402</v>
      </c>
      <c r="Q117" s="99" t="s">
        <v>520</v>
      </c>
      <c r="R117" s="85" t="s">
        <v>403</v>
      </c>
      <c r="S117" s="51"/>
      <c r="T117" s="2" t="s">
        <v>490</v>
      </c>
      <c r="U117" s="95"/>
      <c r="V117" s="14"/>
      <c r="W117" s="14"/>
      <c r="X117" s="14"/>
    </row>
    <row r="118" spans="1:234" s="43" customFormat="1" ht="136.5" customHeight="1" x14ac:dyDescent="0.2">
      <c r="A118" s="21"/>
      <c r="B118" s="39" t="s">
        <v>168</v>
      </c>
      <c r="C118" s="40">
        <v>33</v>
      </c>
      <c r="D118" s="41" t="s">
        <v>196</v>
      </c>
      <c r="E118" s="214" t="s">
        <v>79</v>
      </c>
      <c r="F118" s="30" t="s">
        <v>80</v>
      </c>
      <c r="G118" s="30" t="s">
        <v>62</v>
      </c>
      <c r="H118" s="2" t="s">
        <v>26</v>
      </c>
      <c r="I118" s="6">
        <f>576164*4</f>
        <v>2304656</v>
      </c>
      <c r="J118" s="6">
        <f>576164*4</f>
        <v>2304656</v>
      </c>
      <c r="K118" s="16">
        <v>42459</v>
      </c>
      <c r="L118" s="4">
        <v>42461</v>
      </c>
      <c r="M118" s="4">
        <v>42465</v>
      </c>
      <c r="N118" s="42">
        <v>120</v>
      </c>
      <c r="O118" s="4">
        <v>42586</v>
      </c>
      <c r="P118" s="30" t="s">
        <v>169</v>
      </c>
      <c r="Q118" s="2" t="s">
        <v>295</v>
      </c>
      <c r="R118" s="2" t="s">
        <v>210</v>
      </c>
      <c r="S118" s="35" t="s">
        <v>212</v>
      </c>
      <c r="T118" s="2" t="s">
        <v>349</v>
      </c>
      <c r="U118" s="35" t="s">
        <v>288</v>
      </c>
      <c r="V118" s="14"/>
      <c r="W118" s="14"/>
      <c r="X118" s="14"/>
    </row>
    <row r="119" spans="1:234" s="43" customFormat="1" ht="95.25" customHeight="1" x14ac:dyDescent="0.2">
      <c r="A119" s="21">
        <v>105</v>
      </c>
      <c r="B119" s="39" t="s">
        <v>168</v>
      </c>
      <c r="C119" s="177">
        <v>33</v>
      </c>
      <c r="D119" s="148" t="s">
        <v>196</v>
      </c>
      <c r="E119" s="150" t="s">
        <v>79</v>
      </c>
      <c r="F119" s="19" t="s">
        <v>80</v>
      </c>
      <c r="G119" s="19" t="s">
        <v>164</v>
      </c>
      <c r="H119" s="19" t="s">
        <v>170</v>
      </c>
      <c r="I119" s="5">
        <v>3000000</v>
      </c>
      <c r="J119" s="5">
        <v>3000000</v>
      </c>
      <c r="K119" s="16">
        <v>42417</v>
      </c>
      <c r="L119" s="17">
        <v>42478</v>
      </c>
      <c r="M119" s="17">
        <v>42486</v>
      </c>
      <c r="N119" s="42">
        <v>15</v>
      </c>
      <c r="O119" s="17">
        <v>42507</v>
      </c>
      <c r="P119" s="19" t="s">
        <v>172</v>
      </c>
      <c r="Q119" s="85" t="s">
        <v>333</v>
      </c>
      <c r="R119" s="2" t="s">
        <v>173</v>
      </c>
      <c r="S119" s="35" t="s">
        <v>212</v>
      </c>
      <c r="T119" s="2" t="s">
        <v>340</v>
      </c>
      <c r="U119" s="35" t="s">
        <v>218</v>
      </c>
      <c r="V119" s="14"/>
      <c r="W119" s="14"/>
      <c r="X119" s="14"/>
    </row>
    <row r="120" spans="1:234" s="48" customFormat="1" ht="198" customHeight="1" x14ac:dyDescent="0.2">
      <c r="A120" s="21"/>
      <c r="B120" s="39" t="s">
        <v>168</v>
      </c>
      <c r="C120" s="40">
        <v>33</v>
      </c>
      <c r="D120" s="2" t="s">
        <v>24</v>
      </c>
      <c r="E120" s="30" t="s">
        <v>79</v>
      </c>
      <c r="F120" s="2" t="s">
        <v>177</v>
      </c>
      <c r="G120" s="30" t="s">
        <v>66</v>
      </c>
      <c r="H120" s="2" t="s">
        <v>26</v>
      </c>
      <c r="I120" s="10">
        <v>4000000</v>
      </c>
      <c r="J120" s="10">
        <v>4000000</v>
      </c>
      <c r="K120" s="18">
        <v>42431</v>
      </c>
      <c r="L120" s="44">
        <v>42431</v>
      </c>
      <c r="M120" s="45">
        <v>42432</v>
      </c>
      <c r="N120" s="21">
        <v>30</v>
      </c>
      <c r="O120" s="45">
        <v>42462</v>
      </c>
      <c r="P120" s="46" t="s">
        <v>280</v>
      </c>
      <c r="Q120" s="13" t="s">
        <v>284</v>
      </c>
      <c r="R120" s="35" t="s">
        <v>283</v>
      </c>
      <c r="S120" s="35" t="s">
        <v>212</v>
      </c>
      <c r="T120" s="2" t="s">
        <v>289</v>
      </c>
      <c r="U120" s="35" t="s">
        <v>288</v>
      </c>
      <c r="V120" s="47"/>
      <c r="W120" s="47"/>
      <c r="X120" s="47"/>
    </row>
    <row r="121" spans="1:234" s="48" customFormat="1" ht="303" customHeight="1" x14ac:dyDescent="0.2">
      <c r="A121" s="21">
        <v>106</v>
      </c>
      <c r="B121" s="27" t="s">
        <v>121</v>
      </c>
      <c r="C121" s="40">
        <v>33</v>
      </c>
      <c r="D121" s="2" t="s">
        <v>24</v>
      </c>
      <c r="E121" s="30" t="s">
        <v>79</v>
      </c>
      <c r="F121" s="2" t="s">
        <v>177</v>
      </c>
      <c r="G121" s="30" t="s">
        <v>66</v>
      </c>
      <c r="H121" s="2" t="s">
        <v>26</v>
      </c>
      <c r="I121" s="10">
        <v>42000000</v>
      </c>
      <c r="J121" s="10">
        <v>42000000</v>
      </c>
      <c r="K121" s="18">
        <v>42408</v>
      </c>
      <c r="L121" s="44">
        <v>42418</v>
      </c>
      <c r="M121" s="44">
        <v>42422</v>
      </c>
      <c r="N121" s="152">
        <v>210</v>
      </c>
      <c r="O121" s="44">
        <v>42634</v>
      </c>
      <c r="P121" s="41" t="s">
        <v>262</v>
      </c>
      <c r="Q121" s="13" t="s">
        <v>264</v>
      </c>
      <c r="R121" s="32" t="s">
        <v>263</v>
      </c>
      <c r="S121" s="51" t="s">
        <v>203</v>
      </c>
      <c r="T121" s="2" t="s">
        <v>282</v>
      </c>
      <c r="U121" s="35" t="s">
        <v>218</v>
      </c>
      <c r="V121" s="47"/>
      <c r="W121" s="35" t="s">
        <v>259</v>
      </c>
      <c r="X121" s="47"/>
    </row>
    <row r="122" spans="1:234" s="48" customFormat="1" ht="137.25" customHeight="1" x14ac:dyDescent="0.2">
      <c r="A122" s="21">
        <f t="shared" ref="A122:A151" si="4">+A121+1</f>
        <v>107</v>
      </c>
      <c r="B122" s="27" t="s">
        <v>121</v>
      </c>
      <c r="C122" s="40">
        <v>33</v>
      </c>
      <c r="D122" s="2" t="s">
        <v>24</v>
      </c>
      <c r="E122" s="30" t="s">
        <v>79</v>
      </c>
      <c r="F122" s="2" t="s">
        <v>177</v>
      </c>
      <c r="G122" s="30" t="s">
        <v>66</v>
      </c>
      <c r="H122" s="2" t="s">
        <v>26</v>
      </c>
      <c r="I122" s="10">
        <v>22400000</v>
      </c>
      <c r="J122" s="10">
        <v>22400000</v>
      </c>
      <c r="K122" s="18">
        <v>42408</v>
      </c>
      <c r="L122" s="18">
        <v>42465</v>
      </c>
      <c r="M122" s="59">
        <v>42475</v>
      </c>
      <c r="N122" s="60">
        <v>210</v>
      </c>
      <c r="O122" s="59">
        <v>42688</v>
      </c>
      <c r="P122" s="41" t="s">
        <v>256</v>
      </c>
      <c r="Q122" s="13" t="s">
        <v>281</v>
      </c>
      <c r="R122" s="32" t="s">
        <v>186</v>
      </c>
      <c r="S122" s="51" t="s">
        <v>203</v>
      </c>
      <c r="T122" s="2" t="s">
        <v>338</v>
      </c>
      <c r="U122" s="35" t="s">
        <v>218</v>
      </c>
      <c r="V122" s="47"/>
      <c r="W122" s="47"/>
      <c r="X122" s="47"/>
    </row>
    <row r="123" spans="1:234" s="48" customFormat="1" ht="185.25" customHeight="1" x14ac:dyDescent="0.2">
      <c r="A123" s="21">
        <f t="shared" si="4"/>
        <v>108</v>
      </c>
      <c r="B123" s="27" t="s">
        <v>121</v>
      </c>
      <c r="C123" s="40">
        <v>33</v>
      </c>
      <c r="D123" s="2" t="s">
        <v>24</v>
      </c>
      <c r="E123" s="30" t="s">
        <v>79</v>
      </c>
      <c r="F123" s="2" t="s">
        <v>177</v>
      </c>
      <c r="G123" s="30" t="s">
        <v>66</v>
      </c>
      <c r="H123" s="2" t="s">
        <v>26</v>
      </c>
      <c r="I123" s="10">
        <v>12600000</v>
      </c>
      <c r="J123" s="10">
        <v>12600000</v>
      </c>
      <c r="K123" s="18">
        <v>42408</v>
      </c>
      <c r="L123" s="44">
        <v>42417</v>
      </c>
      <c r="M123" s="44">
        <v>42418</v>
      </c>
      <c r="N123" s="152">
        <v>210</v>
      </c>
      <c r="O123" s="44">
        <v>42630</v>
      </c>
      <c r="P123" s="41" t="s">
        <v>256</v>
      </c>
      <c r="Q123" s="19" t="s">
        <v>257</v>
      </c>
      <c r="R123" s="32" t="s">
        <v>254</v>
      </c>
      <c r="S123" s="51" t="s">
        <v>203</v>
      </c>
      <c r="T123" s="2" t="s">
        <v>258</v>
      </c>
      <c r="U123" s="35" t="s">
        <v>218</v>
      </c>
      <c r="V123" s="47"/>
      <c r="W123" s="35" t="s">
        <v>259</v>
      </c>
      <c r="X123" s="47"/>
    </row>
    <row r="124" spans="1:234" s="48" customFormat="1" ht="182.25" customHeight="1" x14ac:dyDescent="0.2">
      <c r="A124" s="21">
        <f t="shared" si="4"/>
        <v>109</v>
      </c>
      <c r="B124" s="27" t="s">
        <v>121</v>
      </c>
      <c r="C124" s="40">
        <v>33</v>
      </c>
      <c r="D124" s="2" t="s">
        <v>24</v>
      </c>
      <c r="E124" s="30" t="s">
        <v>79</v>
      </c>
      <c r="F124" s="2" t="s">
        <v>177</v>
      </c>
      <c r="G124" s="30" t="s">
        <v>66</v>
      </c>
      <c r="H124" s="2" t="s">
        <v>26</v>
      </c>
      <c r="I124" s="10">
        <v>12600000</v>
      </c>
      <c r="J124" s="10">
        <v>12600000</v>
      </c>
      <c r="K124" s="18">
        <v>42408</v>
      </c>
      <c r="L124" s="44">
        <v>42418</v>
      </c>
      <c r="M124" s="44">
        <v>42422</v>
      </c>
      <c r="N124" s="21">
        <v>210</v>
      </c>
      <c r="O124" s="44">
        <v>42634</v>
      </c>
      <c r="P124" s="41" t="s">
        <v>256</v>
      </c>
      <c r="Q124" s="19" t="s">
        <v>266</v>
      </c>
      <c r="R124" s="32" t="s">
        <v>254</v>
      </c>
      <c r="S124" s="51" t="s">
        <v>203</v>
      </c>
      <c r="T124" s="2" t="s">
        <v>265</v>
      </c>
      <c r="U124" s="35" t="s">
        <v>218</v>
      </c>
      <c r="V124" s="47"/>
      <c r="W124" s="35" t="s">
        <v>217</v>
      </c>
      <c r="X124" s="47"/>
    </row>
    <row r="125" spans="1:234" s="48" customFormat="1" ht="177.75" customHeight="1" x14ac:dyDescent="0.2">
      <c r="A125" s="21">
        <f t="shared" si="4"/>
        <v>110</v>
      </c>
      <c r="B125" s="27" t="s">
        <v>121</v>
      </c>
      <c r="C125" s="40">
        <v>33</v>
      </c>
      <c r="D125" s="2" t="s">
        <v>24</v>
      </c>
      <c r="E125" s="30" t="s">
        <v>79</v>
      </c>
      <c r="F125" s="2" t="s">
        <v>177</v>
      </c>
      <c r="G125" s="30" t="s">
        <v>66</v>
      </c>
      <c r="H125" s="2" t="s">
        <v>26</v>
      </c>
      <c r="I125" s="10">
        <v>12600000</v>
      </c>
      <c r="J125" s="10">
        <v>12600000</v>
      </c>
      <c r="K125" s="18">
        <v>42408</v>
      </c>
      <c r="L125" s="44">
        <v>42426</v>
      </c>
      <c r="M125" s="44">
        <v>42432</v>
      </c>
      <c r="N125" s="21">
        <v>210</v>
      </c>
      <c r="O125" s="44">
        <v>42645</v>
      </c>
      <c r="P125" s="153" t="s">
        <v>256</v>
      </c>
      <c r="Q125" s="19" t="s">
        <v>266</v>
      </c>
      <c r="R125" s="32" t="s">
        <v>254</v>
      </c>
      <c r="S125" s="51" t="s">
        <v>203</v>
      </c>
      <c r="T125" s="2" t="s">
        <v>277</v>
      </c>
      <c r="U125" s="35" t="s">
        <v>218</v>
      </c>
      <c r="V125" s="47"/>
      <c r="W125" s="35" t="s">
        <v>217</v>
      </c>
      <c r="X125" s="47"/>
    </row>
    <row r="126" spans="1:234" s="48" customFormat="1" ht="177.75" customHeight="1" x14ac:dyDescent="0.2">
      <c r="A126" s="21">
        <f t="shared" si="4"/>
        <v>111</v>
      </c>
      <c r="B126" s="27" t="s">
        <v>121</v>
      </c>
      <c r="C126" s="40">
        <v>33</v>
      </c>
      <c r="D126" s="2" t="s">
        <v>24</v>
      </c>
      <c r="E126" s="30" t="s">
        <v>79</v>
      </c>
      <c r="F126" s="2" t="s">
        <v>177</v>
      </c>
      <c r="G126" s="30" t="s">
        <v>66</v>
      </c>
      <c r="H126" s="2" t="s">
        <v>26</v>
      </c>
      <c r="I126" s="10">
        <v>12600000</v>
      </c>
      <c r="J126" s="10">
        <v>12600000</v>
      </c>
      <c r="K126" s="18">
        <v>42408</v>
      </c>
      <c r="L126" s="44">
        <v>42429</v>
      </c>
      <c r="M126" s="44">
        <v>42432</v>
      </c>
      <c r="N126" s="21">
        <v>210</v>
      </c>
      <c r="O126" s="44">
        <v>42645</v>
      </c>
      <c r="P126" s="41" t="s">
        <v>256</v>
      </c>
      <c r="Q126" s="19" t="s">
        <v>266</v>
      </c>
      <c r="R126" s="32" t="s">
        <v>254</v>
      </c>
      <c r="S126" s="51" t="s">
        <v>203</v>
      </c>
      <c r="T126" s="2" t="s">
        <v>278</v>
      </c>
      <c r="U126" s="35" t="s">
        <v>218</v>
      </c>
      <c r="V126" s="47"/>
      <c r="W126" s="35" t="s">
        <v>217</v>
      </c>
      <c r="X126" s="47"/>
    </row>
    <row r="127" spans="1:234" s="48" customFormat="1" ht="179.25" customHeight="1" x14ac:dyDescent="0.2">
      <c r="A127" s="21">
        <f t="shared" si="4"/>
        <v>112</v>
      </c>
      <c r="B127" s="27" t="s">
        <v>121</v>
      </c>
      <c r="C127" s="40">
        <v>33</v>
      </c>
      <c r="D127" s="2" t="s">
        <v>24</v>
      </c>
      <c r="E127" s="30" t="s">
        <v>79</v>
      </c>
      <c r="F127" s="2" t="s">
        <v>177</v>
      </c>
      <c r="G127" s="30" t="s">
        <v>66</v>
      </c>
      <c r="H127" s="2" t="s">
        <v>26</v>
      </c>
      <c r="I127" s="10">
        <v>12600000</v>
      </c>
      <c r="J127" s="10">
        <v>12600000</v>
      </c>
      <c r="K127" s="18">
        <v>42408</v>
      </c>
      <c r="L127" s="44">
        <v>42461</v>
      </c>
      <c r="M127" s="44">
        <v>42465</v>
      </c>
      <c r="N127" s="21">
        <v>210</v>
      </c>
      <c r="O127" s="44">
        <v>42678</v>
      </c>
      <c r="P127" s="41" t="s">
        <v>256</v>
      </c>
      <c r="Q127" s="19" t="s">
        <v>266</v>
      </c>
      <c r="R127" s="32" t="s">
        <v>254</v>
      </c>
      <c r="S127" s="51" t="s">
        <v>203</v>
      </c>
      <c r="T127" s="2" t="s">
        <v>322</v>
      </c>
      <c r="U127" s="35" t="s">
        <v>218</v>
      </c>
      <c r="V127" s="47"/>
      <c r="W127" s="35"/>
      <c r="X127" s="47"/>
    </row>
    <row r="128" spans="1:234" s="48" customFormat="1" ht="165.75" customHeight="1" x14ac:dyDescent="0.2">
      <c r="A128" s="21">
        <f t="shared" si="4"/>
        <v>113</v>
      </c>
      <c r="B128" s="27" t="s">
        <v>121</v>
      </c>
      <c r="C128" s="40">
        <v>33</v>
      </c>
      <c r="D128" s="2" t="s">
        <v>24</v>
      </c>
      <c r="E128" s="30" t="s">
        <v>79</v>
      </c>
      <c r="F128" s="2" t="s">
        <v>177</v>
      </c>
      <c r="G128" s="30" t="s">
        <v>66</v>
      </c>
      <c r="H128" s="2" t="s">
        <v>26</v>
      </c>
      <c r="I128" s="10">
        <v>10500000</v>
      </c>
      <c r="J128" s="10">
        <v>10500000</v>
      </c>
      <c r="K128" s="18">
        <v>42408</v>
      </c>
      <c r="L128" s="44">
        <v>42439</v>
      </c>
      <c r="M128" s="44">
        <v>42444</v>
      </c>
      <c r="N128" s="150">
        <v>210</v>
      </c>
      <c r="O128" s="44">
        <v>42657</v>
      </c>
      <c r="P128" s="41" t="s">
        <v>256</v>
      </c>
      <c r="Q128" s="19" t="s">
        <v>257</v>
      </c>
      <c r="R128" s="32" t="s">
        <v>254</v>
      </c>
      <c r="S128" s="51" t="s">
        <v>203</v>
      </c>
      <c r="T128" s="2" t="s">
        <v>291</v>
      </c>
      <c r="U128" s="35" t="s">
        <v>218</v>
      </c>
      <c r="V128" s="47"/>
      <c r="W128" s="35"/>
      <c r="X128" s="47"/>
    </row>
    <row r="129" spans="1:24" s="48" customFormat="1" ht="180.75" customHeight="1" x14ac:dyDescent="0.2">
      <c r="A129" s="21">
        <f t="shared" si="4"/>
        <v>114</v>
      </c>
      <c r="B129" s="27" t="s">
        <v>121</v>
      </c>
      <c r="C129" s="40">
        <v>33</v>
      </c>
      <c r="D129" s="2" t="s">
        <v>24</v>
      </c>
      <c r="E129" s="30" t="s">
        <v>79</v>
      </c>
      <c r="F129" s="2" t="s">
        <v>177</v>
      </c>
      <c r="G129" s="30" t="s">
        <v>66</v>
      </c>
      <c r="H129" s="2" t="s">
        <v>26</v>
      </c>
      <c r="I129" s="10">
        <v>10500000</v>
      </c>
      <c r="J129" s="10">
        <v>10500000</v>
      </c>
      <c r="K129" s="18">
        <v>42408</v>
      </c>
      <c r="L129" s="44">
        <v>42417</v>
      </c>
      <c r="M129" s="44">
        <v>42419</v>
      </c>
      <c r="N129" s="152">
        <v>210</v>
      </c>
      <c r="O129" s="44">
        <v>42631</v>
      </c>
      <c r="P129" s="41" t="s">
        <v>256</v>
      </c>
      <c r="Q129" s="19" t="s">
        <v>257</v>
      </c>
      <c r="R129" s="32" t="s">
        <v>254</v>
      </c>
      <c r="S129" s="51" t="s">
        <v>203</v>
      </c>
      <c r="T129" s="2" t="s">
        <v>255</v>
      </c>
      <c r="U129" s="35" t="s">
        <v>218</v>
      </c>
      <c r="V129" s="47"/>
      <c r="W129" s="35" t="s">
        <v>217</v>
      </c>
      <c r="X129" s="47"/>
    </row>
    <row r="130" spans="1:24" s="48" customFormat="1" ht="126" customHeight="1" x14ac:dyDescent="0.2">
      <c r="A130" s="21">
        <f t="shared" si="4"/>
        <v>115</v>
      </c>
      <c r="B130" s="27" t="s">
        <v>121</v>
      </c>
      <c r="C130" s="40">
        <v>312</v>
      </c>
      <c r="D130" s="2" t="s">
        <v>184</v>
      </c>
      <c r="E130" s="30">
        <v>312020501</v>
      </c>
      <c r="F130" s="2" t="s">
        <v>69</v>
      </c>
      <c r="G130" s="30" t="s">
        <v>62</v>
      </c>
      <c r="H130" s="2" t="s">
        <v>51</v>
      </c>
      <c r="I130" s="10">
        <v>5000000</v>
      </c>
      <c r="J130" s="10"/>
      <c r="K130" s="18">
        <v>42461</v>
      </c>
      <c r="L130" s="44">
        <v>42503</v>
      </c>
      <c r="M130" s="44">
        <f>L130+5</f>
        <v>42508</v>
      </c>
      <c r="N130" s="152">
        <v>30</v>
      </c>
      <c r="O130" s="44">
        <f>M130+N130</f>
        <v>42538</v>
      </c>
      <c r="P130" s="46" t="s">
        <v>52</v>
      </c>
      <c r="Q130" s="154" t="s">
        <v>491</v>
      </c>
      <c r="R130" s="154" t="s">
        <v>298</v>
      </c>
      <c r="S130" s="51" t="s">
        <v>203</v>
      </c>
      <c r="T130" s="2" t="s">
        <v>582</v>
      </c>
      <c r="U130" s="35" t="s">
        <v>211</v>
      </c>
      <c r="V130" s="61" t="s">
        <v>432</v>
      </c>
      <c r="W130" s="35"/>
      <c r="X130" s="47"/>
    </row>
    <row r="131" spans="1:24" s="48" customFormat="1" ht="81" customHeight="1" x14ac:dyDescent="0.2">
      <c r="A131" s="21">
        <f t="shared" si="4"/>
        <v>116</v>
      </c>
      <c r="B131" s="27" t="s">
        <v>121</v>
      </c>
      <c r="C131" s="40">
        <v>33</v>
      </c>
      <c r="D131" s="2" t="s">
        <v>24</v>
      </c>
      <c r="E131" s="30" t="s">
        <v>433</v>
      </c>
      <c r="F131" s="2" t="s">
        <v>434</v>
      </c>
      <c r="G131" s="30" t="s">
        <v>25</v>
      </c>
      <c r="H131" s="30" t="s">
        <v>19</v>
      </c>
      <c r="I131" s="10">
        <f>100000000-22681700+2100000-36000000</f>
        <v>43418300</v>
      </c>
      <c r="J131" s="10"/>
      <c r="K131" s="18">
        <v>42509</v>
      </c>
      <c r="L131" s="18">
        <f>K131+60</f>
        <v>42569</v>
      </c>
      <c r="M131" s="59">
        <f>L131+5</f>
        <v>42574</v>
      </c>
      <c r="N131" s="60">
        <v>120</v>
      </c>
      <c r="O131" s="59">
        <f>M131+N131</f>
        <v>42694</v>
      </c>
      <c r="P131" s="155" t="s">
        <v>194</v>
      </c>
      <c r="Q131" s="19" t="s">
        <v>435</v>
      </c>
      <c r="R131" s="13" t="s">
        <v>299</v>
      </c>
      <c r="S131" s="51" t="s">
        <v>203</v>
      </c>
      <c r="T131" s="2"/>
      <c r="U131" s="156"/>
      <c r="V131" s="47"/>
      <c r="W131" s="47"/>
      <c r="X131" s="47"/>
    </row>
    <row r="132" spans="1:24" s="48" customFormat="1" ht="288.75" customHeight="1" x14ac:dyDescent="0.2">
      <c r="A132" s="21">
        <f t="shared" si="4"/>
        <v>117</v>
      </c>
      <c r="B132" s="27" t="s">
        <v>121</v>
      </c>
      <c r="C132" s="40">
        <v>33</v>
      </c>
      <c r="D132" s="2" t="s">
        <v>24</v>
      </c>
      <c r="E132" s="30" t="s">
        <v>79</v>
      </c>
      <c r="F132" s="2" t="s">
        <v>177</v>
      </c>
      <c r="G132" s="30" t="s">
        <v>315</v>
      </c>
      <c r="H132" s="30" t="s">
        <v>315</v>
      </c>
      <c r="I132" s="10">
        <v>36000000</v>
      </c>
      <c r="J132" s="10">
        <v>36000000</v>
      </c>
      <c r="K132" s="18">
        <v>42471</v>
      </c>
      <c r="L132" s="18">
        <v>42489</v>
      </c>
      <c r="M132" s="18">
        <v>42495</v>
      </c>
      <c r="N132" s="49">
        <v>180</v>
      </c>
      <c r="O132" s="18">
        <v>42678</v>
      </c>
      <c r="P132" s="41" t="s">
        <v>347</v>
      </c>
      <c r="Q132" s="19" t="s">
        <v>426</v>
      </c>
      <c r="R132" s="19" t="s">
        <v>332</v>
      </c>
      <c r="S132" s="51" t="s">
        <v>203</v>
      </c>
      <c r="T132" s="2" t="s">
        <v>348</v>
      </c>
      <c r="U132" s="19" t="s">
        <v>218</v>
      </c>
      <c r="V132" s="47"/>
      <c r="W132" s="47"/>
      <c r="X132" s="47"/>
    </row>
    <row r="133" spans="1:24" s="48" customFormat="1" ht="66.75" customHeight="1" x14ac:dyDescent="0.2">
      <c r="A133" s="21">
        <f t="shared" si="4"/>
        <v>118</v>
      </c>
      <c r="B133" s="27" t="s">
        <v>121</v>
      </c>
      <c r="C133" s="40">
        <v>33</v>
      </c>
      <c r="D133" s="2" t="s">
        <v>24</v>
      </c>
      <c r="E133" s="30" t="s">
        <v>433</v>
      </c>
      <c r="F133" s="2" t="s">
        <v>434</v>
      </c>
      <c r="G133" s="2" t="s">
        <v>181</v>
      </c>
      <c r="H133" s="2" t="s">
        <v>57</v>
      </c>
      <c r="I133" s="10">
        <f>72181700-11000000</f>
        <v>61181700</v>
      </c>
      <c r="J133" s="10"/>
      <c r="K133" s="18">
        <v>42540</v>
      </c>
      <c r="L133" s="18">
        <v>42571</v>
      </c>
      <c r="M133" s="59">
        <v>42576</v>
      </c>
      <c r="N133" s="60">
        <v>90</v>
      </c>
      <c r="O133" s="59">
        <f>+M133+N133</f>
        <v>42666</v>
      </c>
      <c r="P133" s="157" t="s">
        <v>195</v>
      </c>
      <c r="Q133" s="19" t="s">
        <v>436</v>
      </c>
      <c r="R133" s="19" t="s">
        <v>300</v>
      </c>
      <c r="S133" s="51" t="s">
        <v>203</v>
      </c>
      <c r="T133" s="2" t="s">
        <v>687</v>
      </c>
      <c r="U133" s="19" t="s">
        <v>688</v>
      </c>
      <c r="V133" s="47"/>
      <c r="W133" s="47"/>
      <c r="X133" s="47"/>
    </row>
    <row r="134" spans="1:24" s="48" customFormat="1" ht="80.25" customHeight="1" x14ac:dyDescent="0.2">
      <c r="A134" s="21"/>
      <c r="B134" s="2" t="s">
        <v>621</v>
      </c>
      <c r="C134" s="40">
        <v>33</v>
      </c>
      <c r="D134" s="2" t="s">
        <v>24</v>
      </c>
      <c r="E134" s="30" t="s">
        <v>433</v>
      </c>
      <c r="F134" s="2" t="s">
        <v>434</v>
      </c>
      <c r="G134" s="30" t="s">
        <v>66</v>
      </c>
      <c r="H134" s="2" t="s">
        <v>26</v>
      </c>
      <c r="I134" s="10">
        <f>204000000-(3*28000000)</f>
        <v>120000000</v>
      </c>
      <c r="J134" s="10"/>
      <c r="K134" s="18">
        <v>42521</v>
      </c>
      <c r="L134" s="18">
        <v>42551</v>
      </c>
      <c r="M134" s="59">
        <v>42555</v>
      </c>
      <c r="N134" s="60">
        <v>180</v>
      </c>
      <c r="O134" s="59">
        <f>+M134+N134</f>
        <v>42735</v>
      </c>
      <c r="P134" s="157"/>
      <c r="Q134" s="19" t="s">
        <v>449</v>
      </c>
      <c r="R134" s="19" t="s">
        <v>408</v>
      </c>
      <c r="S134" s="2" t="s">
        <v>621</v>
      </c>
      <c r="T134" s="2"/>
      <c r="U134" s="156"/>
      <c r="V134" s="47"/>
      <c r="W134" s="47"/>
      <c r="X134" s="47"/>
    </row>
    <row r="135" spans="1:24" s="48" customFormat="1" ht="80.25" customHeight="1" x14ac:dyDescent="0.2">
      <c r="A135" s="21">
        <v>119</v>
      </c>
      <c r="B135" s="2" t="s">
        <v>621</v>
      </c>
      <c r="C135" s="40">
        <v>33</v>
      </c>
      <c r="D135" s="2" t="s">
        <v>24</v>
      </c>
      <c r="E135" s="30" t="s">
        <v>433</v>
      </c>
      <c r="F135" s="2" t="s">
        <v>434</v>
      </c>
      <c r="G135" s="30" t="s">
        <v>66</v>
      </c>
      <c r="H135" s="2" t="s">
        <v>26</v>
      </c>
      <c r="I135" s="10">
        <v>28000000</v>
      </c>
      <c r="J135" s="10"/>
      <c r="K135" s="201">
        <v>42611</v>
      </c>
      <c r="L135" s="201">
        <f>+K135+30</f>
        <v>42641</v>
      </c>
      <c r="M135" s="202">
        <f>+L135+5</f>
        <v>42646</v>
      </c>
      <c r="N135" s="203">
        <v>120</v>
      </c>
      <c r="O135" s="202">
        <f>+M135+N135</f>
        <v>42766</v>
      </c>
      <c r="P135" s="204">
        <v>80121600</v>
      </c>
      <c r="Q135" s="19" t="s">
        <v>706</v>
      </c>
      <c r="R135" s="215" t="s">
        <v>624</v>
      </c>
      <c r="S135" s="2" t="s">
        <v>621</v>
      </c>
      <c r="T135" s="2" t="s">
        <v>625</v>
      </c>
      <c r="U135" s="85" t="s">
        <v>546</v>
      </c>
      <c r="V135" s="47"/>
      <c r="W135" s="47"/>
      <c r="X135" s="47"/>
    </row>
    <row r="136" spans="1:24" s="48" customFormat="1" ht="80.25" customHeight="1" x14ac:dyDescent="0.2">
      <c r="A136" s="21">
        <f>+A135+1</f>
        <v>120</v>
      </c>
      <c r="B136" s="2" t="s">
        <v>621</v>
      </c>
      <c r="C136" s="40">
        <v>33</v>
      </c>
      <c r="D136" s="2" t="s">
        <v>24</v>
      </c>
      <c r="E136" s="30" t="s">
        <v>433</v>
      </c>
      <c r="F136" s="2" t="s">
        <v>434</v>
      </c>
      <c r="G136" s="30" t="s">
        <v>66</v>
      </c>
      <c r="H136" s="2" t="s">
        <v>26</v>
      </c>
      <c r="I136" s="10">
        <v>28000000</v>
      </c>
      <c r="J136" s="10"/>
      <c r="K136" s="201">
        <v>42611</v>
      </c>
      <c r="L136" s="201">
        <f>+K136+30</f>
        <v>42641</v>
      </c>
      <c r="M136" s="202">
        <f>+L136+5</f>
        <v>42646</v>
      </c>
      <c r="N136" s="203">
        <v>120</v>
      </c>
      <c r="O136" s="202">
        <f>+M136+N136</f>
        <v>42766</v>
      </c>
      <c r="P136" s="204">
        <v>84101500</v>
      </c>
      <c r="Q136" s="19" t="s">
        <v>707</v>
      </c>
      <c r="R136" s="215" t="s">
        <v>622</v>
      </c>
      <c r="S136" s="2" t="s">
        <v>621</v>
      </c>
      <c r="T136" s="2" t="s">
        <v>625</v>
      </c>
      <c r="U136" s="85" t="s">
        <v>546</v>
      </c>
      <c r="V136" s="47"/>
      <c r="W136" s="47"/>
      <c r="X136" s="47"/>
    </row>
    <row r="137" spans="1:24" s="48" customFormat="1" ht="80.25" customHeight="1" x14ac:dyDescent="0.2">
      <c r="A137" s="21">
        <f>+A136+1</f>
        <v>121</v>
      </c>
      <c r="B137" s="2" t="s">
        <v>621</v>
      </c>
      <c r="C137" s="40">
        <v>33</v>
      </c>
      <c r="D137" s="2" t="s">
        <v>24</v>
      </c>
      <c r="E137" s="30" t="s">
        <v>433</v>
      </c>
      <c r="F137" s="2" t="s">
        <v>434</v>
      </c>
      <c r="G137" s="30" t="s">
        <v>66</v>
      </c>
      <c r="H137" s="2" t="s">
        <v>26</v>
      </c>
      <c r="I137" s="10">
        <v>28000000</v>
      </c>
      <c r="J137" s="10"/>
      <c r="K137" s="201">
        <v>42611</v>
      </c>
      <c r="L137" s="201">
        <f>+K137+30</f>
        <v>42641</v>
      </c>
      <c r="M137" s="202">
        <f>+L137+5</f>
        <v>42646</v>
      </c>
      <c r="N137" s="203">
        <v>120</v>
      </c>
      <c r="O137" s="202">
        <f>+M137+N137</f>
        <v>42766</v>
      </c>
      <c r="P137" s="204">
        <v>80101703</v>
      </c>
      <c r="Q137" s="19" t="s">
        <v>708</v>
      </c>
      <c r="R137" s="215" t="s">
        <v>623</v>
      </c>
      <c r="S137" s="2" t="s">
        <v>621</v>
      </c>
      <c r="T137" s="2" t="s">
        <v>625</v>
      </c>
      <c r="U137" s="85" t="s">
        <v>546</v>
      </c>
      <c r="V137" s="47"/>
      <c r="W137" s="47"/>
      <c r="X137" s="47"/>
    </row>
    <row r="138" spans="1:24" s="48" customFormat="1" ht="158.25" customHeight="1" x14ac:dyDescent="0.2">
      <c r="A138" s="21">
        <f>+A137+1</f>
        <v>122</v>
      </c>
      <c r="B138" s="2" t="s">
        <v>373</v>
      </c>
      <c r="C138" s="40">
        <v>33</v>
      </c>
      <c r="D138" s="2" t="s">
        <v>24</v>
      </c>
      <c r="E138" s="30" t="s">
        <v>79</v>
      </c>
      <c r="F138" s="2" t="s">
        <v>177</v>
      </c>
      <c r="G138" s="30" t="s">
        <v>66</v>
      </c>
      <c r="H138" s="2" t="s">
        <v>26</v>
      </c>
      <c r="I138" s="10">
        <v>48000000</v>
      </c>
      <c r="J138" s="10">
        <v>48000000</v>
      </c>
      <c r="K138" s="18">
        <v>42506</v>
      </c>
      <c r="L138" s="18">
        <v>42513</v>
      </c>
      <c r="M138" s="59">
        <v>42514</v>
      </c>
      <c r="N138" s="60">
        <v>180</v>
      </c>
      <c r="O138" s="59">
        <v>42697</v>
      </c>
      <c r="P138" s="2" t="s">
        <v>372</v>
      </c>
      <c r="Q138" s="19" t="s">
        <v>425</v>
      </c>
      <c r="R138" s="19" t="s">
        <v>407</v>
      </c>
      <c r="S138" s="2" t="s">
        <v>373</v>
      </c>
      <c r="T138" s="2" t="s">
        <v>409</v>
      </c>
      <c r="U138" s="35" t="s">
        <v>218</v>
      </c>
      <c r="V138" s="61" t="s">
        <v>325</v>
      </c>
      <c r="W138" s="47"/>
      <c r="X138" s="47"/>
    </row>
    <row r="139" spans="1:24" s="48" customFormat="1" ht="285.75" customHeight="1" x14ac:dyDescent="0.2">
      <c r="A139" s="21">
        <f t="shared" si="4"/>
        <v>123</v>
      </c>
      <c r="B139" s="2" t="s">
        <v>373</v>
      </c>
      <c r="C139" s="40">
        <v>33</v>
      </c>
      <c r="D139" s="2" t="s">
        <v>24</v>
      </c>
      <c r="E139" s="30" t="s">
        <v>79</v>
      </c>
      <c r="F139" s="2" t="s">
        <v>177</v>
      </c>
      <c r="G139" s="30" t="s">
        <v>66</v>
      </c>
      <c r="H139" s="2" t="s">
        <v>26</v>
      </c>
      <c r="I139" s="10">
        <v>48000000</v>
      </c>
      <c r="J139" s="10">
        <v>48000000</v>
      </c>
      <c r="K139" s="18">
        <v>42506</v>
      </c>
      <c r="L139" s="18">
        <v>42513</v>
      </c>
      <c r="M139" s="59">
        <v>42514</v>
      </c>
      <c r="N139" s="60">
        <v>180</v>
      </c>
      <c r="O139" s="59">
        <v>42697</v>
      </c>
      <c r="P139" s="2" t="s">
        <v>372</v>
      </c>
      <c r="Q139" s="19" t="s">
        <v>425</v>
      </c>
      <c r="R139" s="19" t="s">
        <v>407</v>
      </c>
      <c r="S139" s="2" t="s">
        <v>373</v>
      </c>
      <c r="T139" s="2" t="s">
        <v>410</v>
      </c>
      <c r="U139" s="35" t="s">
        <v>218</v>
      </c>
      <c r="V139" s="61" t="s">
        <v>325</v>
      </c>
      <c r="W139" s="47"/>
      <c r="X139" s="47"/>
    </row>
    <row r="140" spans="1:24" s="43" customFormat="1" ht="266.25" customHeight="1" x14ac:dyDescent="0.2">
      <c r="A140" s="21">
        <f t="shared" si="4"/>
        <v>124</v>
      </c>
      <c r="B140" s="39" t="s">
        <v>244</v>
      </c>
      <c r="C140" s="81" t="s">
        <v>119</v>
      </c>
      <c r="D140" s="24" t="s">
        <v>86</v>
      </c>
      <c r="E140" s="82">
        <v>311020301</v>
      </c>
      <c r="F140" s="83" t="s">
        <v>214</v>
      </c>
      <c r="G140" s="19" t="s">
        <v>66</v>
      </c>
      <c r="H140" s="19" t="s">
        <v>26</v>
      </c>
      <c r="I140" s="9">
        <v>40000000</v>
      </c>
      <c r="J140" s="9">
        <v>40000000</v>
      </c>
      <c r="K140" s="16">
        <v>42387</v>
      </c>
      <c r="L140" s="45">
        <v>42401</v>
      </c>
      <c r="M140" s="59">
        <v>42402</v>
      </c>
      <c r="N140" s="21">
        <v>150</v>
      </c>
      <c r="O140" s="59">
        <v>42552</v>
      </c>
      <c r="P140" s="153" t="s">
        <v>473</v>
      </c>
      <c r="Q140" s="31" t="s">
        <v>213</v>
      </c>
      <c r="R140" s="32" t="s">
        <v>215</v>
      </c>
      <c r="S140" s="35" t="s">
        <v>216</v>
      </c>
      <c r="T140" s="2" t="s">
        <v>227</v>
      </c>
      <c r="U140" s="35" t="s">
        <v>218</v>
      </c>
      <c r="V140" s="61" t="s">
        <v>217</v>
      </c>
      <c r="W140" s="14"/>
      <c r="X140" s="14"/>
    </row>
    <row r="141" spans="1:24" s="43" customFormat="1" ht="105.75" customHeight="1" x14ac:dyDescent="0.2">
      <c r="A141" s="21">
        <f t="shared" si="4"/>
        <v>125</v>
      </c>
      <c r="B141" s="39" t="s">
        <v>228</v>
      </c>
      <c r="C141" s="81" t="s">
        <v>119</v>
      </c>
      <c r="D141" s="24" t="s">
        <v>86</v>
      </c>
      <c r="E141" s="82">
        <v>311020301</v>
      </c>
      <c r="F141" s="83" t="s">
        <v>214</v>
      </c>
      <c r="G141" s="19" t="s">
        <v>66</v>
      </c>
      <c r="H141" s="19" t="s">
        <v>26</v>
      </c>
      <c r="I141" s="158">
        <v>30000000</v>
      </c>
      <c r="J141" s="158">
        <v>30000000</v>
      </c>
      <c r="K141" s="17">
        <v>42397</v>
      </c>
      <c r="L141" s="44">
        <v>42402</v>
      </c>
      <c r="M141" s="44">
        <v>42405</v>
      </c>
      <c r="N141" s="159">
        <v>150</v>
      </c>
      <c r="O141" s="59">
        <v>42555</v>
      </c>
      <c r="P141" s="41" t="s">
        <v>472</v>
      </c>
      <c r="Q141" s="19" t="s">
        <v>220</v>
      </c>
      <c r="R141" s="32" t="s">
        <v>221</v>
      </c>
      <c r="S141" s="35" t="s">
        <v>219</v>
      </c>
      <c r="T141" s="2" t="s">
        <v>246</v>
      </c>
      <c r="U141" s="35" t="s">
        <v>218</v>
      </c>
      <c r="V141" s="61" t="s">
        <v>217</v>
      </c>
      <c r="W141" s="14"/>
      <c r="X141" s="14"/>
    </row>
    <row r="142" spans="1:24" s="43" customFormat="1" ht="104.25" customHeight="1" x14ac:dyDescent="0.2">
      <c r="A142" s="21">
        <f t="shared" si="4"/>
        <v>126</v>
      </c>
      <c r="B142" s="39" t="s">
        <v>222</v>
      </c>
      <c r="C142" s="81" t="s">
        <v>119</v>
      </c>
      <c r="D142" s="24" t="s">
        <v>86</v>
      </c>
      <c r="E142" s="82">
        <v>311020301</v>
      </c>
      <c r="F142" s="83" t="s">
        <v>214</v>
      </c>
      <c r="G142" s="19" t="s">
        <v>66</v>
      </c>
      <c r="H142" s="19" t="s">
        <v>26</v>
      </c>
      <c r="I142" s="5">
        <v>32000000</v>
      </c>
      <c r="J142" s="5">
        <v>32000000</v>
      </c>
      <c r="K142" s="16">
        <v>42398</v>
      </c>
      <c r="L142" s="17">
        <v>42417</v>
      </c>
      <c r="M142" s="44">
        <v>42418</v>
      </c>
      <c r="N142" s="21">
        <v>120</v>
      </c>
      <c r="O142" s="44">
        <v>42538</v>
      </c>
      <c r="P142" s="19" t="s">
        <v>253</v>
      </c>
      <c r="Q142" s="31" t="s">
        <v>252</v>
      </c>
      <c r="R142" s="84" t="s">
        <v>223</v>
      </c>
      <c r="S142" s="35" t="s">
        <v>231</v>
      </c>
      <c r="T142" s="2" t="s">
        <v>602</v>
      </c>
      <c r="U142" s="35" t="s">
        <v>218</v>
      </c>
      <c r="V142" s="14"/>
      <c r="W142" s="35" t="s">
        <v>241</v>
      </c>
      <c r="X142" s="14"/>
    </row>
    <row r="143" spans="1:24" s="43" customFormat="1" ht="104.25" customHeight="1" x14ac:dyDescent="0.2">
      <c r="A143" s="21">
        <f>+A142+1</f>
        <v>127</v>
      </c>
      <c r="B143" s="39" t="s">
        <v>222</v>
      </c>
      <c r="C143" s="81" t="s">
        <v>119</v>
      </c>
      <c r="D143" s="24" t="s">
        <v>86</v>
      </c>
      <c r="E143" s="82">
        <v>311020301</v>
      </c>
      <c r="F143" s="83" t="s">
        <v>214</v>
      </c>
      <c r="G143" s="19" t="s">
        <v>66</v>
      </c>
      <c r="H143" s="19" t="s">
        <v>26</v>
      </c>
      <c r="I143" s="5">
        <v>28000000</v>
      </c>
      <c r="J143" s="5"/>
      <c r="K143" s="16">
        <v>42583</v>
      </c>
      <c r="L143" s="17">
        <v>42594</v>
      </c>
      <c r="M143" s="44">
        <v>42598</v>
      </c>
      <c r="N143" s="21">
        <v>120</v>
      </c>
      <c r="O143" s="44">
        <f>+M143+N143</f>
        <v>42718</v>
      </c>
      <c r="P143" s="19">
        <v>85101702</v>
      </c>
      <c r="Q143" s="31" t="s">
        <v>600</v>
      </c>
      <c r="R143" s="84" t="s">
        <v>601</v>
      </c>
      <c r="S143" s="35" t="s">
        <v>603</v>
      </c>
      <c r="T143" s="2" t="s">
        <v>613</v>
      </c>
      <c r="U143" s="35" t="s">
        <v>546</v>
      </c>
      <c r="V143" s="14"/>
      <c r="W143" s="35"/>
      <c r="X143" s="14"/>
    </row>
    <row r="144" spans="1:24" s="43" customFormat="1" ht="104.25" customHeight="1" x14ac:dyDescent="0.2">
      <c r="A144" s="21">
        <f>+A143+1</f>
        <v>128</v>
      </c>
      <c r="B144" s="39" t="s">
        <v>222</v>
      </c>
      <c r="C144" s="81" t="s">
        <v>119</v>
      </c>
      <c r="D144" s="24" t="s">
        <v>86</v>
      </c>
      <c r="E144" s="82">
        <v>311020301</v>
      </c>
      <c r="F144" s="83" t="s">
        <v>214</v>
      </c>
      <c r="G144" s="19" t="s">
        <v>66</v>
      </c>
      <c r="H144" s="19" t="s">
        <v>26</v>
      </c>
      <c r="I144" s="5">
        <v>28000000</v>
      </c>
      <c r="J144" s="5"/>
      <c r="K144" s="16">
        <v>42583</v>
      </c>
      <c r="L144" s="17">
        <v>42594</v>
      </c>
      <c r="M144" s="44">
        <v>42598</v>
      </c>
      <c r="N144" s="21">
        <v>120</v>
      </c>
      <c r="O144" s="44">
        <f>+M144+N144</f>
        <v>42718</v>
      </c>
      <c r="P144" s="19">
        <v>85101707</v>
      </c>
      <c r="Q144" s="31" t="s">
        <v>605</v>
      </c>
      <c r="R144" s="84" t="s">
        <v>604</v>
      </c>
      <c r="S144" s="35" t="s">
        <v>603</v>
      </c>
      <c r="T144" s="2" t="s">
        <v>613</v>
      </c>
      <c r="U144" s="35" t="s">
        <v>546</v>
      </c>
      <c r="V144" s="14"/>
      <c r="W144" s="35"/>
      <c r="X144" s="14"/>
    </row>
    <row r="145" spans="1:24" s="43" customFormat="1" ht="169.5" customHeight="1" x14ac:dyDescent="0.2">
      <c r="A145" s="21">
        <f>+A144+1</f>
        <v>129</v>
      </c>
      <c r="B145" s="39" t="s">
        <v>422</v>
      </c>
      <c r="C145" s="81" t="s">
        <v>119</v>
      </c>
      <c r="D145" s="24" t="s">
        <v>86</v>
      </c>
      <c r="E145" s="82">
        <v>311020301</v>
      </c>
      <c r="F145" s="83" t="s">
        <v>214</v>
      </c>
      <c r="G145" s="19" t="s">
        <v>66</v>
      </c>
      <c r="H145" s="19" t="s">
        <v>26</v>
      </c>
      <c r="I145" s="5">
        <v>35000000</v>
      </c>
      <c r="J145" s="5">
        <v>35000000</v>
      </c>
      <c r="K145" s="16">
        <v>42542</v>
      </c>
      <c r="L145" s="17">
        <v>42573</v>
      </c>
      <c r="M145" s="44">
        <v>42578</v>
      </c>
      <c r="N145" s="21">
        <v>150</v>
      </c>
      <c r="O145" s="44">
        <v>42730</v>
      </c>
      <c r="P145" s="41" t="s">
        <v>472</v>
      </c>
      <c r="Q145" s="31" t="s">
        <v>470</v>
      </c>
      <c r="R145" s="31" t="s">
        <v>424</v>
      </c>
      <c r="S145" s="35" t="s">
        <v>471</v>
      </c>
      <c r="T145" s="2" t="s">
        <v>643</v>
      </c>
      <c r="U145" s="35" t="s">
        <v>218</v>
      </c>
      <c r="V145" s="61" t="s">
        <v>325</v>
      </c>
      <c r="W145" s="35" t="s">
        <v>217</v>
      </c>
      <c r="X145" s="14"/>
    </row>
    <row r="146" spans="1:24" s="43" customFormat="1" ht="169.5" customHeight="1" x14ac:dyDescent="0.2">
      <c r="A146" s="21">
        <f t="shared" si="4"/>
        <v>130</v>
      </c>
      <c r="B146" s="39" t="s">
        <v>422</v>
      </c>
      <c r="C146" s="81" t="s">
        <v>119</v>
      </c>
      <c r="D146" s="24" t="s">
        <v>86</v>
      </c>
      <c r="E146" s="82">
        <v>311020301</v>
      </c>
      <c r="F146" s="83" t="s">
        <v>214</v>
      </c>
      <c r="G146" s="19" t="s">
        <v>66</v>
      </c>
      <c r="H146" s="19" t="s">
        <v>26</v>
      </c>
      <c r="I146" s="5">
        <v>35000000</v>
      </c>
      <c r="J146" s="5">
        <v>35000000</v>
      </c>
      <c r="K146" s="16">
        <v>42542</v>
      </c>
      <c r="L146" s="17">
        <v>42577</v>
      </c>
      <c r="M146" s="44">
        <v>42579</v>
      </c>
      <c r="N146" s="21">
        <v>150</v>
      </c>
      <c r="O146" s="44">
        <v>42731</v>
      </c>
      <c r="P146" s="41" t="s">
        <v>472</v>
      </c>
      <c r="Q146" s="31" t="s">
        <v>423</v>
      </c>
      <c r="R146" s="31" t="s">
        <v>424</v>
      </c>
      <c r="S146" s="35" t="s">
        <v>471</v>
      </c>
      <c r="T146" s="2" t="s">
        <v>644</v>
      </c>
      <c r="U146" s="35" t="s">
        <v>218</v>
      </c>
      <c r="V146" s="61" t="s">
        <v>325</v>
      </c>
      <c r="W146" s="35" t="s">
        <v>217</v>
      </c>
      <c r="X146" s="14"/>
    </row>
    <row r="147" spans="1:24" s="43" customFormat="1" ht="169.5" customHeight="1" x14ac:dyDescent="0.2">
      <c r="A147" s="21">
        <f t="shared" si="4"/>
        <v>131</v>
      </c>
      <c r="B147" s="39" t="s">
        <v>422</v>
      </c>
      <c r="C147" s="81" t="s">
        <v>119</v>
      </c>
      <c r="D147" s="24" t="s">
        <v>86</v>
      </c>
      <c r="E147" s="82">
        <v>311020301</v>
      </c>
      <c r="F147" s="83" t="s">
        <v>214</v>
      </c>
      <c r="G147" s="19" t="s">
        <v>66</v>
      </c>
      <c r="H147" s="19" t="s">
        <v>26</v>
      </c>
      <c r="I147" s="5">
        <v>35000000</v>
      </c>
      <c r="J147" s="5">
        <v>35000000</v>
      </c>
      <c r="K147" s="16">
        <v>42542</v>
      </c>
      <c r="L147" s="17">
        <v>42577</v>
      </c>
      <c r="M147" s="44">
        <v>42580</v>
      </c>
      <c r="N147" s="21">
        <v>150</v>
      </c>
      <c r="O147" s="44">
        <v>42732</v>
      </c>
      <c r="P147" s="41" t="s">
        <v>472</v>
      </c>
      <c r="Q147" s="31" t="s">
        <v>423</v>
      </c>
      <c r="R147" s="31" t="s">
        <v>424</v>
      </c>
      <c r="S147" s="35" t="s">
        <v>471</v>
      </c>
      <c r="T147" s="2" t="s">
        <v>645</v>
      </c>
      <c r="U147" s="35" t="s">
        <v>218</v>
      </c>
      <c r="V147" s="61" t="s">
        <v>325</v>
      </c>
      <c r="W147" s="35" t="s">
        <v>217</v>
      </c>
      <c r="X147" s="14"/>
    </row>
    <row r="148" spans="1:24" s="43" customFormat="1" ht="169.5" customHeight="1" x14ac:dyDescent="0.2">
      <c r="A148" s="21">
        <f t="shared" si="4"/>
        <v>132</v>
      </c>
      <c r="B148" s="39" t="s">
        <v>422</v>
      </c>
      <c r="C148" s="81" t="s">
        <v>119</v>
      </c>
      <c r="D148" s="24" t="s">
        <v>86</v>
      </c>
      <c r="E148" s="82">
        <v>311020301</v>
      </c>
      <c r="F148" s="83" t="s">
        <v>214</v>
      </c>
      <c r="G148" s="19" t="s">
        <v>66</v>
      </c>
      <c r="H148" s="19" t="s">
        <v>26</v>
      </c>
      <c r="I148" s="5">
        <v>35000000</v>
      </c>
      <c r="J148" s="5">
        <v>35000000</v>
      </c>
      <c r="K148" s="16">
        <v>42542</v>
      </c>
      <c r="L148" s="17">
        <v>42578</v>
      </c>
      <c r="M148" s="44">
        <v>42586</v>
      </c>
      <c r="N148" s="21">
        <v>150</v>
      </c>
      <c r="O148" s="44">
        <v>42738</v>
      </c>
      <c r="P148" s="41" t="s">
        <v>472</v>
      </c>
      <c r="Q148" s="31" t="s">
        <v>470</v>
      </c>
      <c r="R148" s="31" t="s">
        <v>424</v>
      </c>
      <c r="S148" s="35" t="s">
        <v>471</v>
      </c>
      <c r="T148" s="2" t="s">
        <v>646</v>
      </c>
      <c r="U148" s="35" t="s">
        <v>218</v>
      </c>
      <c r="V148" s="61" t="s">
        <v>325</v>
      </c>
      <c r="W148" s="35" t="s">
        <v>217</v>
      </c>
      <c r="X148" s="14"/>
    </row>
    <row r="149" spans="1:24" s="43" customFormat="1" ht="169.5" customHeight="1" x14ac:dyDescent="0.2">
      <c r="A149" s="21">
        <f t="shared" si="4"/>
        <v>133</v>
      </c>
      <c r="B149" s="39" t="s">
        <v>422</v>
      </c>
      <c r="C149" s="81" t="s">
        <v>119</v>
      </c>
      <c r="D149" s="24" t="s">
        <v>86</v>
      </c>
      <c r="E149" s="82">
        <v>311020301</v>
      </c>
      <c r="F149" s="83" t="s">
        <v>214</v>
      </c>
      <c r="G149" s="19" t="s">
        <v>66</v>
      </c>
      <c r="H149" s="19" t="s">
        <v>26</v>
      </c>
      <c r="I149" s="5">
        <f>+J149</f>
        <v>34066667</v>
      </c>
      <c r="J149" s="5">
        <v>34066667</v>
      </c>
      <c r="K149" s="16">
        <v>42542</v>
      </c>
      <c r="L149" s="17">
        <v>42586</v>
      </c>
      <c r="M149" s="44">
        <v>42587</v>
      </c>
      <c r="N149" s="21">
        <v>146</v>
      </c>
      <c r="O149" s="44">
        <v>42734</v>
      </c>
      <c r="P149" s="41" t="s">
        <v>472</v>
      </c>
      <c r="Q149" s="31" t="s">
        <v>650</v>
      </c>
      <c r="R149" s="31" t="s">
        <v>424</v>
      </c>
      <c r="S149" s="35" t="s">
        <v>471</v>
      </c>
      <c r="T149" s="2" t="s">
        <v>651</v>
      </c>
      <c r="U149" s="35" t="s">
        <v>218</v>
      </c>
      <c r="V149" s="61" t="s">
        <v>325</v>
      </c>
      <c r="W149" s="35" t="s">
        <v>217</v>
      </c>
      <c r="X149" s="14"/>
    </row>
    <row r="150" spans="1:24" s="43" customFormat="1" ht="169.5" customHeight="1" x14ac:dyDescent="0.2">
      <c r="A150" s="21">
        <f t="shared" si="4"/>
        <v>134</v>
      </c>
      <c r="B150" s="39" t="s">
        <v>422</v>
      </c>
      <c r="C150" s="81" t="s">
        <v>119</v>
      </c>
      <c r="D150" s="24" t="s">
        <v>86</v>
      </c>
      <c r="E150" s="82">
        <v>311020301</v>
      </c>
      <c r="F150" s="83" t="s">
        <v>214</v>
      </c>
      <c r="G150" s="19" t="s">
        <v>66</v>
      </c>
      <c r="H150" s="19" t="s">
        <v>26</v>
      </c>
      <c r="I150" s="5">
        <f>+J150</f>
        <v>28000000</v>
      </c>
      <c r="J150" s="5">
        <v>28000000</v>
      </c>
      <c r="K150" s="16">
        <v>42542</v>
      </c>
      <c r="L150" s="17">
        <v>42591</v>
      </c>
      <c r="M150" s="44">
        <v>42592</v>
      </c>
      <c r="N150" s="21">
        <v>120</v>
      </c>
      <c r="O150" s="44">
        <v>42713</v>
      </c>
      <c r="P150" s="41" t="s">
        <v>660</v>
      </c>
      <c r="Q150" s="31" t="s">
        <v>650</v>
      </c>
      <c r="R150" s="31" t="s">
        <v>424</v>
      </c>
      <c r="S150" s="35" t="s">
        <v>471</v>
      </c>
      <c r="T150" s="2" t="s">
        <v>659</v>
      </c>
      <c r="U150" s="35" t="s">
        <v>218</v>
      </c>
      <c r="V150" s="61" t="s">
        <v>325</v>
      </c>
      <c r="W150" s="35" t="s">
        <v>217</v>
      </c>
      <c r="X150" s="14"/>
    </row>
    <row r="151" spans="1:24" s="48" customFormat="1" ht="169.5" customHeight="1" x14ac:dyDescent="0.2">
      <c r="A151" s="21">
        <f t="shared" si="4"/>
        <v>135</v>
      </c>
      <c r="B151" s="27" t="s">
        <v>121</v>
      </c>
      <c r="C151" s="40">
        <v>312</v>
      </c>
      <c r="D151" s="24" t="s">
        <v>184</v>
      </c>
      <c r="E151" s="30">
        <v>312020501</v>
      </c>
      <c r="F151" s="41" t="s">
        <v>69</v>
      </c>
      <c r="G151" s="19" t="s">
        <v>164</v>
      </c>
      <c r="H151" s="19" t="s">
        <v>57</v>
      </c>
      <c r="I151" s="5">
        <v>2000000</v>
      </c>
      <c r="J151" s="5"/>
      <c r="K151" s="16">
        <v>42577</v>
      </c>
      <c r="L151" s="4">
        <v>42601</v>
      </c>
      <c r="M151" s="44">
        <v>42606</v>
      </c>
      <c r="N151" s="21">
        <v>8</v>
      </c>
      <c r="O151" s="44">
        <f>+M151+N151</f>
        <v>42614</v>
      </c>
      <c r="P151" s="41">
        <v>80131802</v>
      </c>
      <c r="Q151" s="31" t="s">
        <v>486</v>
      </c>
      <c r="R151" s="31" t="s">
        <v>492</v>
      </c>
      <c r="S151" s="35" t="s">
        <v>203</v>
      </c>
      <c r="T151" s="2" t="s">
        <v>474</v>
      </c>
      <c r="U151" s="35" t="s">
        <v>421</v>
      </c>
      <c r="V151" s="61"/>
      <c r="W151" s="35"/>
      <c r="X151" s="47"/>
    </row>
    <row r="152" spans="1:24" s="43" customFormat="1" ht="84" customHeight="1" x14ac:dyDescent="0.2">
      <c r="A152" s="21"/>
      <c r="B152" s="39" t="s">
        <v>450</v>
      </c>
      <c r="C152" s="40">
        <v>33</v>
      </c>
      <c r="D152" s="2" t="s">
        <v>24</v>
      </c>
      <c r="E152" s="82" t="s">
        <v>433</v>
      </c>
      <c r="F152" s="41" t="s">
        <v>434</v>
      </c>
      <c r="G152" s="19" t="s">
        <v>66</v>
      </c>
      <c r="H152" s="19" t="s">
        <v>26</v>
      </c>
      <c r="I152" s="5">
        <f>30000000+11000000-36000000-4524000</f>
        <v>476000</v>
      </c>
      <c r="K152" s="16">
        <v>42597</v>
      </c>
      <c r="L152" s="17">
        <v>42628</v>
      </c>
      <c r="M152" s="44">
        <v>42633</v>
      </c>
      <c r="N152" s="21">
        <v>120</v>
      </c>
      <c r="O152" s="44">
        <f>+M152+N152</f>
        <v>42753</v>
      </c>
      <c r="P152" s="41" t="s">
        <v>693</v>
      </c>
      <c r="Q152" s="19" t="s">
        <v>552</v>
      </c>
      <c r="R152" s="31" t="s">
        <v>477</v>
      </c>
      <c r="S152" s="33" t="s">
        <v>233</v>
      </c>
      <c r="T152" s="2" t="s">
        <v>692</v>
      </c>
      <c r="U152" s="35"/>
      <c r="V152" s="14"/>
      <c r="W152" s="35"/>
      <c r="X152" s="14"/>
    </row>
    <row r="153" spans="1:24" s="43" customFormat="1" ht="84" customHeight="1" x14ac:dyDescent="0.2">
      <c r="A153" s="21">
        <v>136</v>
      </c>
      <c r="B153" s="39" t="s">
        <v>450</v>
      </c>
      <c r="C153" s="40">
        <v>33</v>
      </c>
      <c r="D153" s="2" t="s">
        <v>24</v>
      </c>
      <c r="E153" s="82" t="s">
        <v>433</v>
      </c>
      <c r="F153" s="41" t="s">
        <v>434</v>
      </c>
      <c r="G153" s="19" t="s">
        <v>550</v>
      </c>
      <c r="H153" s="19" t="s">
        <v>551</v>
      </c>
      <c r="I153" s="5">
        <v>4524000</v>
      </c>
      <c r="J153" s="5">
        <v>4524000</v>
      </c>
      <c r="K153" s="16">
        <v>42597</v>
      </c>
      <c r="L153" s="17">
        <v>42628</v>
      </c>
      <c r="M153" s="44">
        <v>42633</v>
      </c>
      <c r="N153" s="21">
        <v>120</v>
      </c>
      <c r="O153" s="44">
        <f>+M153+N153</f>
        <v>42753</v>
      </c>
      <c r="P153" s="41" t="s">
        <v>693</v>
      </c>
      <c r="Q153" s="19" t="s">
        <v>689</v>
      </c>
      <c r="R153" s="31" t="s">
        <v>477</v>
      </c>
      <c r="S153" s="33" t="s">
        <v>233</v>
      </c>
      <c r="T153" s="2" t="s">
        <v>691</v>
      </c>
      <c r="U153" s="35" t="s">
        <v>690</v>
      </c>
      <c r="V153" s="14"/>
      <c r="W153" s="35"/>
      <c r="X153" s="14"/>
    </row>
    <row r="154" spans="1:24" s="43" customFormat="1" ht="63.75" customHeight="1" x14ac:dyDescent="0.2">
      <c r="A154" s="21">
        <f>+A153+1</f>
        <v>137</v>
      </c>
      <c r="B154" s="39" t="s">
        <v>450</v>
      </c>
      <c r="C154" s="40">
        <v>33</v>
      </c>
      <c r="D154" s="2" t="s">
        <v>24</v>
      </c>
      <c r="E154" s="82" t="s">
        <v>433</v>
      </c>
      <c r="F154" s="41" t="s">
        <v>434</v>
      </c>
      <c r="G154" s="19" t="s">
        <v>66</v>
      </c>
      <c r="H154" s="19" t="s">
        <v>26</v>
      </c>
      <c r="I154" s="5">
        <v>36000000</v>
      </c>
      <c r="J154" s="5">
        <v>36000000</v>
      </c>
      <c r="K154" s="16">
        <v>42590</v>
      </c>
      <c r="L154" s="17">
        <v>42592</v>
      </c>
      <c r="M154" s="44">
        <v>42594</v>
      </c>
      <c r="N154" s="21">
        <v>120</v>
      </c>
      <c r="O154" s="44">
        <v>42715</v>
      </c>
      <c r="P154" s="41" t="s">
        <v>661</v>
      </c>
      <c r="Q154" s="19" t="s">
        <v>531</v>
      </c>
      <c r="R154" s="31" t="s">
        <v>477</v>
      </c>
      <c r="S154" s="33" t="s">
        <v>233</v>
      </c>
      <c r="T154" s="2" t="s">
        <v>532</v>
      </c>
      <c r="U154" s="35" t="s">
        <v>218</v>
      </c>
      <c r="V154" s="14"/>
      <c r="W154" s="35"/>
      <c r="X154" s="14"/>
    </row>
    <row r="155" spans="1:24" s="43" customFormat="1" ht="63.75" customHeight="1" x14ac:dyDescent="0.2">
      <c r="A155" s="21">
        <f>+A154+1</f>
        <v>138</v>
      </c>
      <c r="B155" s="39" t="s">
        <v>450</v>
      </c>
      <c r="C155" s="81" t="s">
        <v>119</v>
      </c>
      <c r="D155" s="24" t="s">
        <v>86</v>
      </c>
      <c r="E155" s="82">
        <v>311020301</v>
      </c>
      <c r="F155" s="83" t="s">
        <v>214</v>
      </c>
      <c r="G155" s="19" t="s">
        <v>66</v>
      </c>
      <c r="H155" s="19" t="s">
        <v>26</v>
      </c>
      <c r="I155" s="5">
        <v>28000000</v>
      </c>
      <c r="J155" s="5"/>
      <c r="K155" s="16">
        <v>42590</v>
      </c>
      <c r="L155" s="17">
        <f>+K155+30</f>
        <v>42620</v>
      </c>
      <c r="M155" s="44">
        <f>+L155+5</f>
        <v>42625</v>
      </c>
      <c r="N155" s="21">
        <v>120</v>
      </c>
      <c r="O155" s="44">
        <f>+M155+N155</f>
        <v>42745</v>
      </c>
      <c r="P155" s="41"/>
      <c r="Q155" s="19" t="s">
        <v>598</v>
      </c>
      <c r="R155" s="31" t="s">
        <v>599</v>
      </c>
      <c r="S155" s="33" t="s">
        <v>233</v>
      </c>
      <c r="T155" s="2" t="s">
        <v>627</v>
      </c>
      <c r="U155" s="35" t="s">
        <v>375</v>
      </c>
      <c r="V155" s="14"/>
      <c r="W155" s="35"/>
      <c r="X155" s="14"/>
    </row>
    <row r="156" spans="1:24" s="43" customFormat="1" ht="86.25" customHeight="1" x14ac:dyDescent="0.2">
      <c r="A156" s="21"/>
      <c r="B156" s="39" t="s">
        <v>422</v>
      </c>
      <c r="C156" s="40">
        <v>33</v>
      </c>
      <c r="D156" s="2" t="s">
        <v>24</v>
      </c>
      <c r="E156" s="30" t="s">
        <v>433</v>
      </c>
      <c r="F156" s="2" t="s">
        <v>434</v>
      </c>
      <c r="G156" s="19" t="s">
        <v>66</v>
      </c>
      <c r="H156" s="19" t="s">
        <v>26</v>
      </c>
      <c r="I156" s="5">
        <f>312000000-(245000000)+18000000+8000000+14000000+9000000</f>
        <v>116000000</v>
      </c>
      <c r="J156" s="5"/>
      <c r="K156" s="16">
        <v>42577</v>
      </c>
      <c r="L156" s="17">
        <v>42608</v>
      </c>
      <c r="M156" s="44">
        <v>42614</v>
      </c>
      <c r="N156" s="21">
        <v>120</v>
      </c>
      <c r="O156" s="44" t="s">
        <v>519</v>
      </c>
      <c r="P156" s="41" t="s">
        <v>472</v>
      </c>
      <c r="Q156" s="19" t="s">
        <v>614</v>
      </c>
      <c r="R156" s="31" t="s">
        <v>479</v>
      </c>
      <c r="S156" s="35" t="s">
        <v>471</v>
      </c>
      <c r="T156" s="2" t="s">
        <v>615</v>
      </c>
      <c r="U156" s="35"/>
      <c r="V156" s="14"/>
      <c r="W156" s="35"/>
      <c r="X156" s="14"/>
    </row>
    <row r="157" spans="1:24" s="43" customFormat="1" ht="114" customHeight="1" x14ac:dyDescent="0.2">
      <c r="A157" s="21">
        <v>139</v>
      </c>
      <c r="B157" s="39" t="s">
        <v>422</v>
      </c>
      <c r="C157" s="40">
        <v>33</v>
      </c>
      <c r="D157" s="2" t="s">
        <v>24</v>
      </c>
      <c r="E157" s="30" t="s">
        <v>433</v>
      </c>
      <c r="F157" s="2" t="s">
        <v>434</v>
      </c>
      <c r="G157" s="19" t="s">
        <v>66</v>
      </c>
      <c r="H157" s="19" t="s">
        <v>26</v>
      </c>
      <c r="I157" s="5">
        <v>16000000</v>
      </c>
      <c r="J157" s="5">
        <v>16000000</v>
      </c>
      <c r="K157" s="16">
        <v>42577</v>
      </c>
      <c r="L157" s="17">
        <v>42613</v>
      </c>
      <c r="M157" s="44">
        <v>42614</v>
      </c>
      <c r="N157" s="21">
        <v>120</v>
      </c>
      <c r="O157" s="44">
        <v>42734</v>
      </c>
      <c r="P157" s="41" t="s">
        <v>472</v>
      </c>
      <c r="Q157" s="19" t="s">
        <v>478</v>
      </c>
      <c r="R157" s="31" t="s">
        <v>479</v>
      </c>
      <c r="S157" s="35" t="s">
        <v>471</v>
      </c>
      <c r="T157" s="2" t="s">
        <v>681</v>
      </c>
      <c r="U157" s="35" t="s">
        <v>218</v>
      </c>
      <c r="V157" s="14"/>
      <c r="W157" s="35"/>
      <c r="X157" s="14"/>
    </row>
    <row r="158" spans="1:24" s="43" customFormat="1" ht="112.5" customHeight="1" x14ac:dyDescent="0.2">
      <c r="A158" s="21">
        <f>+A157+1</f>
        <v>140</v>
      </c>
      <c r="B158" s="39" t="s">
        <v>422</v>
      </c>
      <c r="C158" s="40">
        <v>33</v>
      </c>
      <c r="D158" s="2" t="s">
        <v>24</v>
      </c>
      <c r="E158" s="30" t="s">
        <v>433</v>
      </c>
      <c r="F158" s="2" t="s">
        <v>434</v>
      </c>
      <c r="G158" s="19" t="s">
        <v>66</v>
      </c>
      <c r="H158" s="19" t="s">
        <v>26</v>
      </c>
      <c r="I158" s="5">
        <v>16000000</v>
      </c>
      <c r="J158" s="5"/>
      <c r="K158" s="16">
        <v>42577</v>
      </c>
      <c r="L158" s="17">
        <v>42608</v>
      </c>
      <c r="M158" s="44">
        <v>42614</v>
      </c>
      <c r="N158" s="21">
        <v>120</v>
      </c>
      <c r="O158" s="44" t="s">
        <v>519</v>
      </c>
      <c r="P158" s="41" t="s">
        <v>472</v>
      </c>
      <c r="Q158" s="19" t="s">
        <v>478</v>
      </c>
      <c r="R158" s="31" t="s">
        <v>479</v>
      </c>
      <c r="S158" s="35" t="s">
        <v>471</v>
      </c>
      <c r="T158" s="2" t="s">
        <v>616</v>
      </c>
      <c r="U158" s="35" t="s">
        <v>546</v>
      </c>
      <c r="V158" s="14"/>
      <c r="W158" s="35"/>
      <c r="X158" s="14"/>
    </row>
    <row r="159" spans="1:24" s="43" customFormat="1" ht="190.5" customHeight="1" x14ac:dyDescent="0.2">
      <c r="A159" s="21">
        <f t="shared" ref="A159:A165" si="5">+A158+1</f>
        <v>141</v>
      </c>
      <c r="B159" s="39" t="s">
        <v>422</v>
      </c>
      <c r="C159" s="40">
        <v>33</v>
      </c>
      <c r="D159" s="2" t="s">
        <v>24</v>
      </c>
      <c r="E159" s="30" t="s">
        <v>433</v>
      </c>
      <c r="F159" s="2" t="s">
        <v>434</v>
      </c>
      <c r="G159" s="19" t="s">
        <v>66</v>
      </c>
      <c r="H159" s="19" t="s">
        <v>26</v>
      </c>
      <c r="I159" s="5">
        <v>28000000</v>
      </c>
      <c r="J159" s="5"/>
      <c r="K159" s="16">
        <v>42577</v>
      </c>
      <c r="L159" s="17">
        <v>42608</v>
      </c>
      <c r="M159" s="44">
        <v>42614</v>
      </c>
      <c r="N159" s="21">
        <v>120</v>
      </c>
      <c r="O159" s="44" t="s">
        <v>519</v>
      </c>
      <c r="P159" s="41" t="s">
        <v>472</v>
      </c>
      <c r="Q159" s="19" t="s">
        <v>478</v>
      </c>
      <c r="R159" s="31" t="s">
        <v>479</v>
      </c>
      <c r="S159" s="35" t="s">
        <v>471</v>
      </c>
      <c r="T159" s="2" t="s">
        <v>616</v>
      </c>
      <c r="U159" s="35" t="s">
        <v>546</v>
      </c>
      <c r="V159" s="14"/>
      <c r="W159" s="35"/>
      <c r="X159" s="14"/>
    </row>
    <row r="160" spans="1:24" s="43" customFormat="1" ht="106.5" customHeight="1" x14ac:dyDescent="0.2">
      <c r="A160" s="21">
        <f t="shared" si="5"/>
        <v>142</v>
      </c>
      <c r="B160" s="39" t="s">
        <v>422</v>
      </c>
      <c r="C160" s="40">
        <v>33</v>
      </c>
      <c r="D160" s="2" t="s">
        <v>24</v>
      </c>
      <c r="E160" s="30" t="s">
        <v>433</v>
      </c>
      <c r="F160" s="2" t="s">
        <v>434</v>
      </c>
      <c r="G160" s="19" t="s">
        <v>66</v>
      </c>
      <c r="H160" s="19" t="s">
        <v>26</v>
      </c>
      <c r="I160" s="5">
        <v>28000000</v>
      </c>
      <c r="J160" s="5"/>
      <c r="K160" s="16">
        <v>42577</v>
      </c>
      <c r="L160" s="17">
        <v>42608</v>
      </c>
      <c r="M160" s="44">
        <v>42614</v>
      </c>
      <c r="N160" s="21">
        <v>120</v>
      </c>
      <c r="O160" s="44" t="s">
        <v>519</v>
      </c>
      <c r="P160" s="41" t="s">
        <v>472</v>
      </c>
      <c r="Q160" s="19" t="s">
        <v>478</v>
      </c>
      <c r="R160" s="31" t="s">
        <v>479</v>
      </c>
      <c r="S160" s="35" t="s">
        <v>471</v>
      </c>
      <c r="T160" s="2" t="s">
        <v>616</v>
      </c>
      <c r="U160" s="35" t="s">
        <v>546</v>
      </c>
      <c r="V160" s="14"/>
      <c r="W160" s="35"/>
      <c r="X160" s="14"/>
    </row>
    <row r="161" spans="1:24" s="43" customFormat="1" ht="119.25" customHeight="1" x14ac:dyDescent="0.2">
      <c r="A161" s="21">
        <f t="shared" si="5"/>
        <v>143</v>
      </c>
      <c r="B161" s="39" t="s">
        <v>422</v>
      </c>
      <c r="C161" s="40">
        <v>33</v>
      </c>
      <c r="D161" s="2" t="s">
        <v>24</v>
      </c>
      <c r="E161" s="30" t="s">
        <v>433</v>
      </c>
      <c r="F161" s="2" t="s">
        <v>434</v>
      </c>
      <c r="G161" s="19" t="s">
        <v>66</v>
      </c>
      <c r="H161" s="19" t="s">
        <v>26</v>
      </c>
      <c r="I161" s="5">
        <v>36000000</v>
      </c>
      <c r="J161" s="5">
        <v>36000000</v>
      </c>
      <c r="K161" s="16">
        <v>42577</v>
      </c>
      <c r="L161" s="17">
        <v>42612</v>
      </c>
      <c r="M161" s="44">
        <v>42614</v>
      </c>
      <c r="N161" s="21">
        <v>120</v>
      </c>
      <c r="O161" s="44" t="s">
        <v>519</v>
      </c>
      <c r="P161" s="41" t="s">
        <v>472</v>
      </c>
      <c r="Q161" s="19" t="s">
        <v>478</v>
      </c>
      <c r="R161" s="31" t="s">
        <v>479</v>
      </c>
      <c r="S161" s="35" t="s">
        <v>471</v>
      </c>
      <c r="T161" s="2" t="s">
        <v>679</v>
      </c>
      <c r="U161" s="35" t="s">
        <v>218</v>
      </c>
      <c r="V161" s="14"/>
      <c r="W161" s="35"/>
      <c r="X161" s="14"/>
    </row>
    <row r="162" spans="1:24" s="43" customFormat="1" ht="111" customHeight="1" x14ac:dyDescent="0.2">
      <c r="A162" s="21">
        <f t="shared" si="5"/>
        <v>144</v>
      </c>
      <c r="B162" s="39" t="s">
        <v>422</v>
      </c>
      <c r="C162" s="40">
        <v>33</v>
      </c>
      <c r="D162" s="2" t="s">
        <v>24</v>
      </c>
      <c r="E162" s="30" t="s">
        <v>433</v>
      </c>
      <c r="F162" s="2" t="s">
        <v>434</v>
      </c>
      <c r="G162" s="19" t="s">
        <v>66</v>
      </c>
      <c r="H162" s="19" t="s">
        <v>26</v>
      </c>
      <c r="I162" s="5">
        <v>36000000</v>
      </c>
      <c r="J162" s="5">
        <v>36000000</v>
      </c>
      <c r="K162" s="16">
        <v>42577</v>
      </c>
      <c r="L162" s="17">
        <v>42612</v>
      </c>
      <c r="M162" s="44">
        <v>42614</v>
      </c>
      <c r="N162" s="21">
        <v>120</v>
      </c>
      <c r="O162" s="44">
        <v>42734</v>
      </c>
      <c r="P162" s="41" t="s">
        <v>472</v>
      </c>
      <c r="Q162" s="19" t="s">
        <v>478</v>
      </c>
      <c r="R162" s="31" t="s">
        <v>479</v>
      </c>
      <c r="S162" s="35" t="s">
        <v>471</v>
      </c>
      <c r="T162" s="2" t="s">
        <v>680</v>
      </c>
      <c r="U162" s="35" t="s">
        <v>218</v>
      </c>
      <c r="V162" s="14"/>
      <c r="W162" s="35"/>
      <c r="X162" s="14"/>
    </row>
    <row r="163" spans="1:24" s="43" customFormat="1" ht="103.5" customHeight="1" x14ac:dyDescent="0.2">
      <c r="A163" s="21">
        <f t="shared" si="5"/>
        <v>145</v>
      </c>
      <c r="B163" s="39" t="s">
        <v>422</v>
      </c>
      <c r="C163" s="40">
        <v>33</v>
      </c>
      <c r="D163" s="2" t="s">
        <v>24</v>
      </c>
      <c r="E163" s="30" t="s">
        <v>433</v>
      </c>
      <c r="F163" s="2" t="s">
        <v>434</v>
      </c>
      <c r="G163" s="19" t="s">
        <v>66</v>
      </c>
      <c r="H163" s="19" t="s">
        <v>26</v>
      </c>
      <c r="I163" s="5">
        <v>36000000</v>
      </c>
      <c r="J163" s="5"/>
      <c r="K163" s="16">
        <v>42577</v>
      </c>
      <c r="L163" s="17">
        <v>42608</v>
      </c>
      <c r="M163" s="44">
        <v>42614</v>
      </c>
      <c r="N163" s="21">
        <v>120</v>
      </c>
      <c r="O163" s="44" t="s">
        <v>519</v>
      </c>
      <c r="P163" s="41" t="s">
        <v>472</v>
      </c>
      <c r="Q163" s="19" t="s">
        <v>478</v>
      </c>
      <c r="R163" s="31" t="s">
        <v>479</v>
      </c>
      <c r="S163" s="35" t="s">
        <v>471</v>
      </c>
      <c r="T163" s="2" t="s">
        <v>616</v>
      </c>
      <c r="U163" s="35" t="s">
        <v>546</v>
      </c>
      <c r="V163" s="14"/>
      <c r="W163" s="35"/>
      <c r="X163" s="14"/>
    </row>
    <row r="164" spans="1:24" s="43" customFormat="1" ht="103.5" customHeight="1" x14ac:dyDescent="0.2">
      <c r="A164" s="21">
        <f t="shared" si="5"/>
        <v>146</v>
      </c>
      <c r="B164" s="39" t="s">
        <v>118</v>
      </c>
      <c r="C164" s="81" t="s">
        <v>119</v>
      </c>
      <c r="D164" s="24" t="s">
        <v>86</v>
      </c>
      <c r="E164" s="49">
        <v>311020301</v>
      </c>
      <c r="F164" s="26" t="s">
        <v>65</v>
      </c>
      <c r="G164" s="19" t="s">
        <v>66</v>
      </c>
      <c r="H164" s="2" t="s">
        <v>182</v>
      </c>
      <c r="I164" s="5">
        <v>32000000</v>
      </c>
      <c r="J164" s="5">
        <v>32000000</v>
      </c>
      <c r="K164" s="16">
        <v>42579</v>
      </c>
      <c r="L164" s="17">
        <v>42587</v>
      </c>
      <c r="M164" s="44">
        <v>42591</v>
      </c>
      <c r="N164" s="21">
        <v>120</v>
      </c>
      <c r="O164" s="44">
        <v>42712</v>
      </c>
      <c r="P164" s="41" t="s">
        <v>653</v>
      </c>
      <c r="Q164" s="19" t="s">
        <v>285</v>
      </c>
      <c r="R164" s="31" t="s">
        <v>480</v>
      </c>
      <c r="S164" s="35" t="s">
        <v>481</v>
      </c>
      <c r="T164" s="2" t="s">
        <v>655</v>
      </c>
      <c r="U164" s="35" t="s">
        <v>218</v>
      </c>
      <c r="V164" s="14"/>
      <c r="W164" s="35"/>
      <c r="X164" s="14"/>
    </row>
    <row r="165" spans="1:24" s="43" customFormat="1" ht="103.5" customHeight="1" x14ac:dyDescent="0.2">
      <c r="A165" s="21">
        <f t="shared" si="5"/>
        <v>147</v>
      </c>
      <c r="B165" s="39" t="s">
        <v>244</v>
      </c>
      <c r="C165" s="81" t="s">
        <v>119</v>
      </c>
      <c r="D165" s="24" t="s">
        <v>86</v>
      </c>
      <c r="E165" s="49">
        <v>311020301</v>
      </c>
      <c r="F165" s="26" t="s">
        <v>65</v>
      </c>
      <c r="G165" s="19" t="s">
        <v>66</v>
      </c>
      <c r="H165" s="2" t="s">
        <v>182</v>
      </c>
      <c r="I165" s="5">
        <f>+J165</f>
        <v>32000000</v>
      </c>
      <c r="J165" s="5">
        <v>32000000</v>
      </c>
      <c r="K165" s="16">
        <v>42213</v>
      </c>
      <c r="L165" s="17">
        <v>42587</v>
      </c>
      <c r="M165" s="44">
        <v>42590</v>
      </c>
      <c r="N165" s="21">
        <v>120</v>
      </c>
      <c r="O165" s="44">
        <v>42711</v>
      </c>
      <c r="P165" s="41" t="s">
        <v>653</v>
      </c>
      <c r="Q165" s="19" t="s">
        <v>499</v>
      </c>
      <c r="R165" s="31" t="s">
        <v>500</v>
      </c>
      <c r="S165" s="35" t="s">
        <v>216</v>
      </c>
      <c r="T165" s="2" t="s">
        <v>654</v>
      </c>
      <c r="U165" s="35" t="s">
        <v>218</v>
      </c>
      <c r="V165" s="14"/>
      <c r="W165" s="35"/>
      <c r="X165" s="14"/>
    </row>
    <row r="166" spans="1:24" s="43" customFormat="1" ht="103.5" customHeight="1" x14ac:dyDescent="0.2">
      <c r="A166" s="21">
        <f>+A165+1</f>
        <v>148</v>
      </c>
      <c r="B166" s="39" t="s">
        <v>244</v>
      </c>
      <c r="C166" s="81" t="s">
        <v>119</v>
      </c>
      <c r="D166" s="24" t="s">
        <v>86</v>
      </c>
      <c r="E166" s="49">
        <v>311020301</v>
      </c>
      <c r="F166" s="26" t="s">
        <v>65</v>
      </c>
      <c r="G166" s="19" t="s">
        <v>66</v>
      </c>
      <c r="H166" s="2" t="s">
        <v>182</v>
      </c>
      <c r="I166" s="5">
        <v>28000000</v>
      </c>
      <c r="J166" s="5"/>
      <c r="K166" s="16">
        <v>42587</v>
      </c>
      <c r="L166" s="17">
        <f>+K166+30</f>
        <v>42617</v>
      </c>
      <c r="M166" s="44">
        <f>+L166+5</f>
        <v>42622</v>
      </c>
      <c r="N166" s="21">
        <v>120</v>
      </c>
      <c r="O166" s="44">
        <f>+M166+N166</f>
        <v>42742</v>
      </c>
      <c r="P166" s="41" t="s">
        <v>498</v>
      </c>
      <c r="Q166" s="19" t="s">
        <v>608</v>
      </c>
      <c r="R166" s="31" t="s">
        <v>609</v>
      </c>
      <c r="S166" s="35"/>
      <c r="T166" s="2" t="s">
        <v>626</v>
      </c>
      <c r="U166" s="35" t="s">
        <v>546</v>
      </c>
      <c r="V166" s="14"/>
      <c r="W166" s="35"/>
      <c r="X166" s="14"/>
    </row>
    <row r="167" spans="1:24" s="43" customFormat="1" ht="80.25" customHeight="1" x14ac:dyDescent="0.2">
      <c r="A167" s="21">
        <f>+A166+1</f>
        <v>149</v>
      </c>
      <c r="B167" s="85" t="s">
        <v>85</v>
      </c>
      <c r="C167" s="81" t="s">
        <v>119</v>
      </c>
      <c r="D167" s="24" t="s">
        <v>86</v>
      </c>
      <c r="E167" s="49">
        <v>311020301</v>
      </c>
      <c r="F167" s="26" t="s">
        <v>65</v>
      </c>
      <c r="G167" s="19" t="s">
        <v>66</v>
      </c>
      <c r="H167" s="2" t="s">
        <v>182</v>
      </c>
      <c r="I167" s="5">
        <v>36000000</v>
      </c>
      <c r="J167" s="5"/>
      <c r="K167" s="174">
        <v>42579</v>
      </c>
      <c r="L167" s="174">
        <v>42624</v>
      </c>
      <c r="M167" s="175">
        <v>42629</v>
      </c>
      <c r="N167" s="173">
        <v>120</v>
      </c>
      <c r="O167" s="175">
        <v>42750</v>
      </c>
      <c r="P167" s="30" t="s">
        <v>518</v>
      </c>
      <c r="Q167" s="19" t="s">
        <v>502</v>
      </c>
      <c r="R167" s="31" t="s">
        <v>503</v>
      </c>
      <c r="S167" s="35" t="s">
        <v>504</v>
      </c>
      <c r="T167" s="2" t="s">
        <v>514</v>
      </c>
      <c r="U167" s="35" t="s">
        <v>546</v>
      </c>
      <c r="V167" s="14"/>
      <c r="W167" s="35"/>
      <c r="X167" s="14"/>
    </row>
    <row r="168" spans="1:24" s="43" customFormat="1" ht="80.25" customHeight="1" x14ac:dyDescent="0.2">
      <c r="A168" s="21">
        <f t="shared" ref="A168:A174" si="6">+A167+1</f>
        <v>150</v>
      </c>
      <c r="B168" s="85" t="s">
        <v>85</v>
      </c>
      <c r="C168" s="81" t="s">
        <v>119</v>
      </c>
      <c r="D168" s="24" t="s">
        <v>86</v>
      </c>
      <c r="E168" s="49">
        <v>311020301</v>
      </c>
      <c r="F168" s="26" t="s">
        <v>65</v>
      </c>
      <c r="G168" s="19" t="s">
        <v>66</v>
      </c>
      <c r="H168" s="2" t="s">
        <v>182</v>
      </c>
      <c r="I168" s="5">
        <v>36000000</v>
      </c>
      <c r="J168" s="5"/>
      <c r="K168" s="174">
        <v>42593</v>
      </c>
      <c r="L168" s="174">
        <v>42624</v>
      </c>
      <c r="M168" s="175">
        <v>42629</v>
      </c>
      <c r="N168" s="173">
        <v>120</v>
      </c>
      <c r="O168" s="175">
        <v>42750</v>
      </c>
      <c r="P168" s="30" t="s">
        <v>592</v>
      </c>
      <c r="Q168" s="19" t="s">
        <v>593</v>
      </c>
      <c r="R168" s="31" t="s">
        <v>594</v>
      </c>
      <c r="S168" s="35" t="s">
        <v>504</v>
      </c>
      <c r="T168" s="2" t="s">
        <v>628</v>
      </c>
      <c r="U168" s="35" t="s">
        <v>629</v>
      </c>
      <c r="V168" s="14"/>
      <c r="W168" s="35"/>
      <c r="X168" s="14"/>
    </row>
    <row r="169" spans="1:24" s="43" customFormat="1" ht="80.25" customHeight="1" x14ac:dyDescent="0.2">
      <c r="A169" s="21">
        <f t="shared" si="6"/>
        <v>151</v>
      </c>
      <c r="B169" s="85" t="s">
        <v>85</v>
      </c>
      <c r="C169" s="81" t="s">
        <v>119</v>
      </c>
      <c r="D169" s="24" t="s">
        <v>86</v>
      </c>
      <c r="E169" s="49">
        <v>311020301</v>
      </c>
      <c r="F169" s="26" t="s">
        <v>65</v>
      </c>
      <c r="G169" s="19" t="s">
        <v>66</v>
      </c>
      <c r="H169" s="2" t="s">
        <v>182</v>
      </c>
      <c r="I169" s="5">
        <v>36000000</v>
      </c>
      <c r="J169" s="5"/>
      <c r="K169" s="174">
        <v>42594</v>
      </c>
      <c r="L169" s="174">
        <v>42625</v>
      </c>
      <c r="M169" s="175">
        <v>42629</v>
      </c>
      <c r="N169" s="173">
        <v>120</v>
      </c>
      <c r="O169" s="175">
        <v>42723</v>
      </c>
      <c r="P169" s="30" t="s">
        <v>518</v>
      </c>
      <c r="Q169" s="19" t="s">
        <v>595</v>
      </c>
      <c r="R169" s="31" t="s">
        <v>596</v>
      </c>
      <c r="S169" s="35" t="s">
        <v>504</v>
      </c>
      <c r="T169" s="2" t="s">
        <v>630</v>
      </c>
      <c r="U169" s="35" t="s">
        <v>629</v>
      </c>
      <c r="V169" s="14"/>
      <c r="W169" s="35"/>
      <c r="X169" s="14"/>
    </row>
    <row r="170" spans="1:24" s="43" customFormat="1" ht="80.25" customHeight="1" x14ac:dyDescent="0.2">
      <c r="A170" s="21">
        <f t="shared" si="6"/>
        <v>152</v>
      </c>
      <c r="B170" s="39" t="s">
        <v>505</v>
      </c>
      <c r="C170" s="81" t="s">
        <v>119</v>
      </c>
      <c r="D170" s="24" t="s">
        <v>86</v>
      </c>
      <c r="E170" s="49">
        <v>311020301</v>
      </c>
      <c r="F170" s="26" t="s">
        <v>65</v>
      </c>
      <c r="G170" s="19" t="s">
        <v>66</v>
      </c>
      <c r="H170" s="2" t="s">
        <v>182</v>
      </c>
      <c r="I170" s="5">
        <v>39058490</v>
      </c>
      <c r="J170" s="5"/>
      <c r="K170" s="16">
        <v>42580</v>
      </c>
      <c r="L170" s="17">
        <v>42610</v>
      </c>
      <c r="M170" s="44">
        <v>42618</v>
      </c>
      <c r="N170" s="21">
        <v>150</v>
      </c>
      <c r="O170" s="44">
        <v>42770</v>
      </c>
      <c r="P170" s="30">
        <v>93151603</v>
      </c>
      <c r="Q170" s="19" t="s">
        <v>507</v>
      </c>
      <c r="R170" s="31" t="s">
        <v>508</v>
      </c>
      <c r="S170" s="35" t="s">
        <v>509</v>
      </c>
      <c r="T170" s="2" t="s">
        <v>506</v>
      </c>
      <c r="U170" s="35" t="s">
        <v>375</v>
      </c>
      <c r="V170" s="14"/>
      <c r="W170" s="35"/>
      <c r="X170" s="14"/>
    </row>
    <row r="171" spans="1:24" s="43" customFormat="1" ht="80.25" customHeight="1" x14ac:dyDescent="0.2">
      <c r="A171" s="21">
        <f t="shared" si="6"/>
        <v>153</v>
      </c>
      <c r="B171" s="39" t="s">
        <v>510</v>
      </c>
      <c r="C171" s="81" t="s">
        <v>119</v>
      </c>
      <c r="D171" s="24" t="s">
        <v>86</v>
      </c>
      <c r="E171" s="49">
        <v>311020301</v>
      </c>
      <c r="F171" s="26" t="s">
        <v>65</v>
      </c>
      <c r="G171" s="19" t="s">
        <v>66</v>
      </c>
      <c r="H171" s="2" t="s">
        <v>182</v>
      </c>
      <c r="I171" s="5">
        <v>28000000</v>
      </c>
      <c r="J171" s="5"/>
      <c r="K171" s="17">
        <v>42580</v>
      </c>
      <c r="L171" s="17">
        <v>42611</v>
      </c>
      <c r="M171" s="44">
        <v>42618</v>
      </c>
      <c r="N171" s="21">
        <v>120</v>
      </c>
      <c r="O171" s="44">
        <f>+M171+N171</f>
        <v>42738</v>
      </c>
      <c r="P171" s="30" t="s">
        <v>517</v>
      </c>
      <c r="Q171" s="19" t="s">
        <v>516</v>
      </c>
      <c r="R171" s="31" t="s">
        <v>511</v>
      </c>
      <c r="S171" s="19" t="s">
        <v>512</v>
      </c>
      <c r="T171" s="2" t="s">
        <v>513</v>
      </c>
      <c r="U171" s="35" t="s">
        <v>546</v>
      </c>
      <c r="V171" s="14"/>
      <c r="W171" s="35"/>
      <c r="X171" s="14"/>
    </row>
    <row r="172" spans="1:24" s="43" customFormat="1" ht="138" customHeight="1" x14ac:dyDescent="0.2">
      <c r="A172" s="21">
        <f t="shared" si="6"/>
        <v>154</v>
      </c>
      <c r="B172" s="2" t="s">
        <v>78</v>
      </c>
      <c r="C172" s="40">
        <v>33</v>
      </c>
      <c r="D172" s="2" t="s">
        <v>24</v>
      </c>
      <c r="E172" s="49" t="s">
        <v>451</v>
      </c>
      <c r="F172" s="19" t="s">
        <v>452</v>
      </c>
      <c r="G172" s="19" t="s">
        <v>66</v>
      </c>
      <c r="H172" s="2" t="s">
        <v>182</v>
      </c>
      <c r="I172" s="5">
        <v>36000000</v>
      </c>
      <c r="J172" s="5">
        <v>36000000</v>
      </c>
      <c r="K172" s="16">
        <v>42580</v>
      </c>
      <c r="L172" s="17">
        <v>42584</v>
      </c>
      <c r="M172" s="44">
        <v>42586</v>
      </c>
      <c r="N172" s="21">
        <v>120</v>
      </c>
      <c r="O172" s="44">
        <v>42707</v>
      </c>
      <c r="P172" s="30" t="s">
        <v>543</v>
      </c>
      <c r="Q172" s="19" t="s">
        <v>521</v>
      </c>
      <c r="R172" s="31" t="s">
        <v>515</v>
      </c>
      <c r="S172" s="19" t="s">
        <v>484</v>
      </c>
      <c r="T172" s="2" t="s">
        <v>542</v>
      </c>
      <c r="U172" s="35"/>
      <c r="V172" s="14"/>
      <c r="W172" s="35"/>
      <c r="X172" s="14"/>
    </row>
    <row r="173" spans="1:24" s="43" customFormat="1" ht="138" customHeight="1" x14ac:dyDescent="0.2">
      <c r="A173" s="21">
        <f t="shared" si="6"/>
        <v>155</v>
      </c>
      <c r="B173" s="2" t="s">
        <v>78</v>
      </c>
      <c r="C173" s="40">
        <v>33</v>
      </c>
      <c r="D173" s="2" t="s">
        <v>24</v>
      </c>
      <c r="E173" s="49" t="s">
        <v>451</v>
      </c>
      <c r="F173" s="19" t="s">
        <v>452</v>
      </c>
      <c r="G173" s="19" t="s">
        <v>66</v>
      </c>
      <c r="H173" s="2" t="s">
        <v>182</v>
      </c>
      <c r="I173" s="5">
        <v>26000000</v>
      </c>
      <c r="J173" s="5"/>
      <c r="K173" s="123">
        <v>42606</v>
      </c>
      <c r="L173" s="123">
        <v>42611</v>
      </c>
      <c r="M173" s="123">
        <f>L173+5</f>
        <v>42616</v>
      </c>
      <c r="N173" s="205">
        <v>120</v>
      </c>
      <c r="O173" s="123">
        <f>M173+N173</f>
        <v>42736</v>
      </c>
      <c r="P173" s="200" t="s">
        <v>82</v>
      </c>
      <c r="Q173" s="2" t="s">
        <v>576</v>
      </c>
      <c r="R173" s="68" t="s">
        <v>575</v>
      </c>
      <c r="S173" s="51" t="s">
        <v>484</v>
      </c>
      <c r="T173" s="3" t="s">
        <v>577</v>
      </c>
      <c r="U173" s="2" t="s">
        <v>546</v>
      </c>
      <c r="V173" s="14"/>
      <c r="W173" s="35"/>
      <c r="X173" s="14"/>
    </row>
    <row r="174" spans="1:24" s="43" customFormat="1" ht="138" customHeight="1" x14ac:dyDescent="0.2">
      <c r="A174" s="21">
        <f t="shared" si="6"/>
        <v>156</v>
      </c>
      <c r="B174" s="39" t="s">
        <v>228</v>
      </c>
      <c r="C174" s="81" t="s">
        <v>119</v>
      </c>
      <c r="D174" s="24" t="s">
        <v>86</v>
      </c>
      <c r="E174" s="49">
        <v>3110204</v>
      </c>
      <c r="F174" s="26" t="s">
        <v>568</v>
      </c>
      <c r="G174" s="19" t="s">
        <v>66</v>
      </c>
      <c r="H174" s="2" t="s">
        <v>182</v>
      </c>
      <c r="I174" s="5">
        <v>12800000</v>
      </c>
      <c r="J174" s="5">
        <v>12800000</v>
      </c>
      <c r="K174" s="16">
        <v>42594</v>
      </c>
      <c r="L174" s="17">
        <v>42606</v>
      </c>
      <c r="M174" s="44">
        <v>42607</v>
      </c>
      <c r="N174" s="21">
        <v>120</v>
      </c>
      <c r="O174" s="44">
        <v>42728</v>
      </c>
      <c r="P174" s="30" t="s">
        <v>569</v>
      </c>
      <c r="Q174" s="19" t="s">
        <v>677</v>
      </c>
      <c r="R174" s="31" t="s">
        <v>570</v>
      </c>
      <c r="S174" s="19" t="s">
        <v>571</v>
      </c>
      <c r="T174" s="19" t="s">
        <v>676</v>
      </c>
      <c r="U174" s="35" t="s">
        <v>218</v>
      </c>
      <c r="V174" s="14"/>
      <c r="W174" s="35"/>
      <c r="X174" s="14"/>
    </row>
    <row r="175" spans="1:24" s="43" customFormat="1" ht="18.75" customHeight="1" x14ac:dyDescent="0.2">
      <c r="A175" s="21"/>
      <c r="B175" s="39"/>
      <c r="C175" s="81"/>
      <c r="D175" s="24"/>
      <c r="E175" s="82"/>
      <c r="F175" s="83"/>
      <c r="G175" s="19"/>
      <c r="H175" s="160" t="s">
        <v>361</v>
      </c>
      <c r="I175" s="161">
        <f>SUM(I7:I174)</f>
        <v>12662031514</v>
      </c>
      <c r="J175" s="161">
        <f>SUM(J7:J174)</f>
        <v>3484523936</v>
      </c>
      <c r="K175" s="210"/>
      <c r="L175" s="17"/>
      <c r="M175" s="44"/>
      <c r="N175" s="21"/>
      <c r="O175" s="44"/>
      <c r="P175" s="19"/>
      <c r="Q175" s="31"/>
      <c r="R175" s="84"/>
      <c r="S175" s="35"/>
      <c r="T175" s="19"/>
      <c r="U175" s="35"/>
      <c r="V175" s="14"/>
      <c r="W175" s="35"/>
      <c r="X175" s="14"/>
    </row>
  </sheetData>
  <mergeCells count="2">
    <mergeCell ref="C1:R4"/>
    <mergeCell ref="C5:R5"/>
  </mergeCells>
  <dataValidations disablePrompts="1" count="1">
    <dataValidation type="date" allowBlank="1" showInputMessage="1" showErrorMessage="1" sqref="M128:M130 M123:M124 M121 M65:M66 M85:M86 M167:M169">
      <formula1>1</formula1>
      <formula2>402133</formula2>
    </dataValidation>
  </dataValidations>
  <printOptions horizontalCentered="1" verticalCentered="1"/>
  <pageMargins left="0.70866141732283472" right="0" top="0.19685039370078741" bottom="0.19685039370078741" header="0" footer="0"/>
  <pageSetup paperSize="5" scale="40" fitToWidth="0" fitToHeight="2" orientation="landscape" horizontalDpi="4294967295" verticalDpi="4294967295" r:id="rId1"/>
  <headerFooter alignWithMargins="0">
    <oddHeader>&amp;C&amp;P&amp;N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ADQUISICIONES 2016</vt:lpstr>
      <vt:lpstr>'PLAN DE ADQUISICIONES 2016'!Área_de_impresión</vt:lpstr>
      <vt:lpstr>'PLAN DE ADQUISICIONES 2016'!Títulos_a_imprimir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cgarzon</dc:creator>
  <cp:lastModifiedBy>ANDRES MAURICIO RAMIREZ RAMOS</cp:lastModifiedBy>
  <cp:revision/>
  <cp:lastPrinted>2016-09-07T21:33:33Z</cp:lastPrinted>
  <dcterms:created xsi:type="dcterms:W3CDTF">2012-05-03T16:02:33Z</dcterms:created>
  <dcterms:modified xsi:type="dcterms:W3CDTF">2016-10-19T15:49:46Z</dcterms:modified>
</cp:coreProperties>
</file>